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305" windowWidth="14235" windowHeight="7185" tabRatio="865" activeTab="0"/>
  </bookViews>
  <sheets>
    <sheet name="Proračun za 2017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'Proračun za 2017'!$A$6:$H$603</definedName>
    <definedName name="co250000" localSheetId="0">#REF!</definedName>
    <definedName name="co250000">#REF!</definedName>
    <definedName name="DAT1" localSheetId="0">#REF!</definedName>
    <definedName name="DAT1">#REF!</definedName>
    <definedName name="DAT10" localSheetId="0">#REF!</definedName>
    <definedName name="DAT10">#REF!</definedName>
    <definedName name="DAT11" localSheetId="0">#REF!</definedName>
    <definedName name="DAT11">#REF!</definedName>
    <definedName name="DAT12" localSheetId="0">#REF!</definedName>
    <definedName name="DAT12">#REF!</definedName>
    <definedName name="DAT13" localSheetId="0">#REF!</definedName>
    <definedName name="DAT13">#REF!</definedName>
    <definedName name="DAT14" localSheetId="0">#REF!</definedName>
    <definedName name="DAT14">#REF!</definedName>
    <definedName name="DAT15" localSheetId="0">#REF!</definedName>
    <definedName name="DAT15">#REF!</definedName>
    <definedName name="DAT16" localSheetId="0">#REF!</definedName>
    <definedName name="DAT16">#REF!</definedName>
    <definedName name="DAT17" localSheetId="0">#REF!</definedName>
    <definedName name="DAT17">#REF!</definedName>
    <definedName name="DAT18" localSheetId="0">#REF!</definedName>
    <definedName name="DAT18">#REF!</definedName>
    <definedName name="DAT19" localSheetId="0">#REF!</definedName>
    <definedName name="DAT19">#REF!</definedName>
    <definedName name="DAT2" localSheetId="0">#REF!</definedName>
    <definedName name="DAT2">#REF!</definedName>
    <definedName name="DAT20" localSheetId="0">#REF!</definedName>
    <definedName name="DAT20">#REF!</definedName>
    <definedName name="DAT21" localSheetId="0">#REF!</definedName>
    <definedName name="DAT21">#REF!</definedName>
    <definedName name="DAT22" localSheetId="0">#REF!</definedName>
    <definedName name="DAT22">#REF!</definedName>
    <definedName name="DAT23" localSheetId="0">#REF!</definedName>
    <definedName name="DAT23">#REF!</definedName>
    <definedName name="DAT24" localSheetId="0">#REF!</definedName>
    <definedName name="DAT24">#REF!</definedName>
    <definedName name="DAT25" localSheetId="0">#REF!</definedName>
    <definedName name="DAT25">#REF!</definedName>
    <definedName name="DAT26" localSheetId="0">#REF!</definedName>
    <definedName name="DAT26">#REF!</definedName>
    <definedName name="DAT27" localSheetId="0">#REF!</definedName>
    <definedName name="DAT27">#REF!</definedName>
    <definedName name="DAT28" localSheetId="0">#REF!</definedName>
    <definedName name="DAT28">#REF!</definedName>
    <definedName name="DAT29" localSheetId="0">#REF!</definedName>
    <definedName name="DAT29">#REF!</definedName>
    <definedName name="DAT3" localSheetId="0">#REF!</definedName>
    <definedName name="DAT3">#REF!</definedName>
    <definedName name="DAT30" localSheetId="0">#REF!</definedName>
    <definedName name="DAT30">#REF!</definedName>
    <definedName name="DAT31" localSheetId="0">#REF!</definedName>
    <definedName name="DAT31">#REF!</definedName>
    <definedName name="DAT32" localSheetId="0">#REF!</definedName>
    <definedName name="DAT32">#REF!</definedName>
    <definedName name="DAT33" localSheetId="0">#REF!</definedName>
    <definedName name="DAT33">#REF!</definedName>
    <definedName name="DAT34" localSheetId="0">#REF!</definedName>
    <definedName name="DAT34">#REF!</definedName>
    <definedName name="DAT35" localSheetId="0">#REF!</definedName>
    <definedName name="DAT35">#REF!</definedName>
    <definedName name="DAT36" localSheetId="0">#REF!</definedName>
    <definedName name="DAT36">#REF!</definedName>
    <definedName name="DAT37" localSheetId="0">#REF!</definedName>
    <definedName name="DAT37">#REF!</definedName>
    <definedName name="DAT38" localSheetId="0">#REF!</definedName>
    <definedName name="DAT38">#REF!</definedName>
    <definedName name="DAT39" localSheetId="0">#REF!</definedName>
    <definedName name="DAT39">#REF!</definedName>
    <definedName name="DAT4" localSheetId="0">#REF!</definedName>
    <definedName name="DAT4">#REF!</definedName>
    <definedName name="DAT40" localSheetId="0">#REF!</definedName>
    <definedName name="DAT40">#REF!</definedName>
    <definedName name="DAT41" localSheetId="0">#REF!</definedName>
    <definedName name="DAT41">#REF!</definedName>
    <definedName name="DAT5" localSheetId="0">#REF!</definedName>
    <definedName name="DAT5">#REF!</definedName>
    <definedName name="DAT6" localSheetId="0">#REF!</definedName>
    <definedName name="DAT6">#REF!</definedName>
    <definedName name="DAT7" localSheetId="0">#REF!</definedName>
    <definedName name="DAT7">#REF!</definedName>
    <definedName name="DAT8" localSheetId="0">#REF!</definedName>
    <definedName name="DAT8">#REF!</definedName>
    <definedName name="DAT9" localSheetId="0">#REF!</definedName>
    <definedName name="DAT9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Titles" localSheetId="0">'Proračun za 2017'!$B:$E,'Proračun za 2017'!$6:$6</definedName>
    <definedName name="iva">'[1]3101'!$I$2:$I$99</definedName>
    <definedName name="mfin">#REF!</definedName>
    <definedName name="_xlnm.Print_Area" localSheetId="0">'Proračun za 2017'!$B$1:$H$655</definedName>
    <definedName name="SAPBEXhrIndnt" hidden="1">1</definedName>
    <definedName name="SAPBEXrevision" hidden="1">1</definedName>
    <definedName name="SAPBEXsysID" hidden="1">"PBW"</definedName>
    <definedName name="SAPBEXwbID" hidden="1">"8Y9EE3G4Z2LVVKLIHE74BJTNW"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zgida" localSheetId="0">'[2]09505'!#REF!</definedName>
    <definedName name="zgida">'[2]09505'!#REF!</definedName>
  </definedNames>
  <calcPr fullCalcOnLoad="1"/>
</workbook>
</file>

<file path=xl/sharedStrings.xml><?xml version="1.0" encoding="utf-8"?>
<sst xmlns="http://schemas.openxmlformats.org/spreadsheetml/2006/main" count="2633" uniqueCount="242">
  <si>
    <t>REPUBLIKA HRVATSKA</t>
  </si>
  <si>
    <t xml:space="preserve">MINISTARSTVO UPRAVE </t>
  </si>
  <si>
    <t>Razdjel/glava 095</t>
  </si>
  <si>
    <t xml:space="preserve">Aktiv. </t>
  </si>
  <si>
    <t>Izvor</t>
  </si>
  <si>
    <t>Konto</t>
  </si>
  <si>
    <t>Naziv</t>
  </si>
  <si>
    <t>2</t>
  </si>
  <si>
    <t>3</t>
  </si>
  <si>
    <t>RAZDJEL 095 MINISTARSTVO UPRAVE</t>
  </si>
  <si>
    <t>24 ADMINISTRATIVNI POSLOVI I OPĆE USLUGE JAVNE UPRAVE</t>
  </si>
  <si>
    <t>2401 Ustrojstvo javne uprave</t>
  </si>
  <si>
    <t>A830001 Administracija i upravljanje</t>
  </si>
  <si>
    <t>311</t>
  </si>
  <si>
    <t>Plaće</t>
  </si>
  <si>
    <t>A830001</t>
  </si>
  <si>
    <t>11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</si>
  <si>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</si>
  <si>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</si>
  <si>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</si>
  <si>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</si>
  <si>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</si>
  <si>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</si>
  <si>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</si>
  <si>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</si>
  <si>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</si>
  <si>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</si>
  <si>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</si>
  <si>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3133</t>
  </si>
  <si>
    <t>Doprinosi za zapošljavanje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</si>
  <si>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</si>
  <si>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</si>
  <si>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</si>
  <si>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</si>
  <si>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</si>
  <si>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</si>
  <si>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</si>
  <si>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</si>
  <si>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</si>
  <si>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</si>
  <si>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</si>
  <si>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</si>
  <si>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</si>
  <si>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</si>
  <si>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</si>
  <si>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</si>
  <si>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</si>
  <si>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</si>
  <si>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</si>
  <si>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</si>
  <si>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</si>
  <si>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</si>
  <si>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</si>
  <si>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</si>
  <si>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</si>
  <si>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</si>
  <si>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</si>
  <si>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</si>
  <si>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</si>
  <si>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</si>
  <si>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</si>
  <si>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</si>
  <si>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</si>
  <si>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</si>
  <si>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</si>
  <si>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</si>
  <si>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</si>
  <si>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</si>
  <si>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</si>
  <si>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</si>
  <si>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329</t>
  </si>
  <si>
    <t>3292</t>
  </si>
  <si>
    <t>Premije osiguranja</t>
  </si>
  <si>
    <t>3293</t>
  </si>
  <si>
    <t>Reprezentacija</t>
  </si>
  <si>
    <t>3294</t>
  </si>
  <si>
    <t>Članarine</t>
  </si>
  <si>
    <t>Pristojbe i naknade</t>
  </si>
  <si>
    <t>3299</t>
  </si>
  <si>
    <t>Ostali nespomenuti rashodi poslovanja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</si>
  <si>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</si>
  <si>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</si>
  <si>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</si>
  <si>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</si>
  <si>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</si>
  <si>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</si>
  <si>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</si>
  <si>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</si>
  <si>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Ostale naknade građanima i kućan.iz proračuna</t>
  </si>
  <si>
    <t>422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</si>
  <si>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</si>
  <si>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</si>
  <si>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</si>
  <si>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</si>
  <si>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</si>
  <si>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31</t>
  </si>
  <si>
    <t>A830002 Stručno osposobljavanje državnih službenika</t>
  </si>
  <si>
    <t>A830002</t>
  </si>
  <si>
    <t>3235</t>
  </si>
  <si>
    <t>3291</t>
  </si>
  <si>
    <t>Naknade za rad predstavn.i izvršnih tijela, povjer</t>
  </si>
  <si>
    <t>A830003 Službenički sudovi</t>
  </si>
  <si>
    <t>A830003</t>
  </si>
  <si>
    <t>A830004 Odbor za državnu službu</t>
  </si>
  <si>
    <t>A830004</t>
  </si>
  <si>
    <t xml:space="preserve">A677018 </t>
  </si>
  <si>
    <t>3295</t>
  </si>
  <si>
    <t>412</t>
  </si>
  <si>
    <t>Nematerijalna imovina</t>
  </si>
  <si>
    <t>4123</t>
  </si>
  <si>
    <t>Licence</t>
  </si>
  <si>
    <t>K830008 Informatizacija</t>
  </si>
  <si>
    <t>K830008</t>
  </si>
  <si>
    <t>426</t>
  </si>
  <si>
    <t>Nematerijalna proizvedena oprema</t>
  </si>
  <si>
    <t>4262</t>
  </si>
  <si>
    <t>Ulag.u račun. programe</t>
  </si>
  <si>
    <t>4221</t>
  </si>
  <si>
    <t>12</t>
  </si>
  <si>
    <t>51</t>
  </si>
  <si>
    <t>A677016 Elektronička uprava</t>
  </si>
  <si>
    <t>A677016</t>
  </si>
  <si>
    <t>A757012 Računalno-komunikacijska mreža tijela državne uprave</t>
  </si>
  <si>
    <t>A757012</t>
  </si>
  <si>
    <t>GLAVA 09510 UREDI DRŽAVNE UPRAVE U ŽUPANIJAMA</t>
  </si>
  <si>
    <t>2402 Poslovi ureda državne uprave u županijama</t>
  </si>
  <si>
    <t>A831001 Administracija i upravljanje</t>
  </si>
  <si>
    <t>A831001</t>
  </si>
  <si>
    <t>Doprinosi za obvezno zdravstveno osiguranje</t>
  </si>
  <si>
    <t>Doprinosi za obvezno osig.u slučaju nezaposlenosti</t>
  </si>
  <si>
    <t>Naknade za prijevoz, rad na terenu i odvojeni i život</t>
  </si>
  <si>
    <t>3214</t>
  </si>
  <si>
    <t>Uredski materijal i ostali mater. rashodi</t>
  </si>
  <si>
    <t>3227</t>
  </si>
  <si>
    <t>Službena, radna i zaštitna odjeća i obuća</t>
  </si>
  <si>
    <t>3241</t>
  </si>
  <si>
    <t>Naknade za rad predst. i izvrš. tijela, povjerenstava i sl.</t>
  </si>
  <si>
    <t>4222</t>
  </si>
  <si>
    <t>4223</t>
  </si>
  <si>
    <t>3222</t>
  </si>
  <si>
    <t>Materijal i sirovine</t>
  </si>
  <si>
    <t>K831011 Obnova voznog parka</t>
  </si>
  <si>
    <t>K831011</t>
  </si>
  <si>
    <t>423</t>
  </si>
  <si>
    <t xml:space="preserve">Prijevozna sredstva </t>
  </si>
  <si>
    <t>4231</t>
  </si>
  <si>
    <t>Prijevozna sredstva u cestovom prometu</t>
  </si>
  <si>
    <t>K831012 Informatizacija</t>
  </si>
  <si>
    <t>K831012</t>
  </si>
  <si>
    <t>Ulaganja u računalne programe</t>
  </si>
  <si>
    <t>Nematerijalna proizvedena imovina</t>
  </si>
  <si>
    <t>43</t>
  </si>
  <si>
    <t>GLAVA 09515 DRŽAVNA ŠKOLA ZA JAVNU UPRAVU</t>
  </si>
  <si>
    <t>A677018 Administracija i upravljanje</t>
  </si>
  <si>
    <t>A757018 IPA 2012/2013 "Potpora unapređenju rada javne uprave"</t>
  </si>
  <si>
    <t>A757018</t>
  </si>
  <si>
    <t>GLAVA 09505 MINISTARSTVO UPRAVE</t>
  </si>
  <si>
    <t>Glava</t>
  </si>
  <si>
    <t>3721</t>
  </si>
  <si>
    <t>09505</t>
  </si>
  <si>
    <t>09510</t>
  </si>
  <si>
    <t>Rashodi za zaposlene</t>
  </si>
  <si>
    <t>32</t>
  </si>
  <si>
    <t>Materijalni rashodi</t>
  </si>
  <si>
    <t>41</t>
  </si>
  <si>
    <t>Rashodi za nabavu neproizvedene dugotrajne imovine</t>
  </si>
  <si>
    <t>42</t>
  </si>
  <si>
    <t>Rashodi za nabavu proizvedene dugotrajne imovine</t>
  </si>
  <si>
    <t>34</t>
  </si>
  <si>
    <t>Financijski rashodi</t>
  </si>
  <si>
    <t>Naknade građanima i kućanstvima na temelju osiguranja i druge naknade</t>
  </si>
  <si>
    <t>Naknade građanima i kućanstvima u novcu</t>
  </si>
  <si>
    <t>09515</t>
  </si>
  <si>
    <t>37</t>
  </si>
  <si>
    <t>372</t>
  </si>
  <si>
    <t>4124</t>
  </si>
  <si>
    <t>Ostala prava</t>
  </si>
  <si>
    <t>095</t>
  </si>
  <si>
    <t>0</t>
  </si>
  <si>
    <t>1</t>
  </si>
  <si>
    <t>3432</t>
  </si>
  <si>
    <t>A677022</t>
  </si>
  <si>
    <t>561</t>
  </si>
  <si>
    <t>Negativne tečajne razlike i razlike zbog primjene valutne klauzule</t>
  </si>
  <si>
    <t>52</t>
  </si>
  <si>
    <t>A757020</t>
  </si>
  <si>
    <t>A830019</t>
  </si>
  <si>
    <t>A757021</t>
  </si>
  <si>
    <t>A757022</t>
  </si>
  <si>
    <t>A830021</t>
  </si>
  <si>
    <t>A830022</t>
  </si>
  <si>
    <t>A677025</t>
  </si>
  <si>
    <t>A830013</t>
  </si>
  <si>
    <t>A757020 Uspostava i održavanje usluge centralnog obračuna plaća i upravljanje ljudskim resursima</t>
  </si>
  <si>
    <t>A830021 IPA FFRAC 2012 Jačanje integriteta javnog sektora</t>
  </si>
  <si>
    <t>A757022 IPA FFRAC 2012 Jačanje kapaciteta Ministarstva uprave za korištenje instrumenata kohezijske politike</t>
  </si>
  <si>
    <t>A830013 Rješavanje sporova između općina, gradova i županija</t>
  </si>
  <si>
    <t>A830019 Uspostava i održavanje usluge e-Građani</t>
  </si>
  <si>
    <t>A757021 IPA FFRAC 2012 Razvoj i implementacija IKT sustava za nadzor ZUP-a</t>
  </si>
  <si>
    <t>A677025 Uspostava trening sustava za dobro upravljanje na lokalnoj i regionalnoj razini- IPA 2012</t>
  </si>
  <si>
    <t>PRIJEDLOG 2017</t>
  </si>
  <si>
    <t>A757023</t>
  </si>
  <si>
    <t>A757023 Transition Facility Jačanje kapaciteta javne uprave za učinkovito funkcioniranje</t>
  </si>
  <si>
    <t>PROJEKCIJA 2018.</t>
  </si>
  <si>
    <t>PROJEKCIJA 2019.</t>
  </si>
  <si>
    <t>559</t>
  </si>
  <si>
    <t>Subvencije</t>
  </si>
  <si>
    <t>A677022 OP Učinkoviti ljudski potencijali 2014.-2020.</t>
  </si>
  <si>
    <t>A830023</t>
  </si>
  <si>
    <t>A830023 CEF-TC 2015: E-IDENTIFICATION</t>
  </si>
  <si>
    <t>A830022 Operativni program učinkoviti ljudski potencijali</t>
  </si>
  <si>
    <t>2408 DIGITALIZACIJA UPRAVE</t>
  </si>
  <si>
    <t>PRIJEDLOG PRORAČUN ZA 2017.-2019.</t>
  </si>
  <si>
    <t>POTPREDSJEDNIK VLADE I MINISTAR</t>
  </si>
  <si>
    <t>dr.sc.Ivan Kovačić</t>
  </si>
  <si>
    <t>A757024</t>
  </si>
  <si>
    <t>A757024 EFRR Uspostava Centra dijeljenih usluga</t>
  </si>
  <si>
    <t>353</t>
  </si>
  <si>
    <t>Subvencije trgovačkim društvima</t>
  </si>
  <si>
    <t>Subvencije trgovačkim društvima, zadrugama, poljoprivrednicima i obrtnicima iz EU sredstava</t>
  </si>
  <si>
    <t>Ukupno prihodi po izvoru/kontu prihoda razdjel/glava 09505</t>
  </si>
  <si>
    <t>11+12</t>
  </si>
  <si>
    <t>Prihod za financiranje rashoda poslovanja</t>
  </si>
  <si>
    <t>Prihodi za financ. rashoda za nabavu nefin. imovine</t>
  </si>
  <si>
    <t>Prihodi od pruženih usluga</t>
  </si>
  <si>
    <t>Tekuće pomoći od institucija i tijela EU - IPA</t>
  </si>
  <si>
    <t>Kapitalne pomoći od institucija i tijela EU - IPA</t>
  </si>
  <si>
    <t>Tekuće pomoći iz općinskih proračuna</t>
  </si>
  <si>
    <t>Tekuće pomoći od HZMO-a, HZZ-a i HZZO-a</t>
  </si>
  <si>
    <t>Tekuće pomoći od institucija i tijela EU - ESF</t>
  </si>
  <si>
    <t>Kapitalne pomoći od institucija i tijela EU - ESF</t>
  </si>
  <si>
    <t>Ukupno prihodi po izvoru/kontu prihoda razdjel/glava 09510</t>
  </si>
  <si>
    <t>Prihodi od prodaje robe</t>
  </si>
  <si>
    <t>Ostali prihodi državne uprave za posebne namjene</t>
  </si>
  <si>
    <t>Ukupno prihodi po izvoru/kontu prihoda razdjel/glava 09515</t>
  </si>
  <si>
    <t>Ukupno prihodi po izvoru/kontu prihoda razdjel 095</t>
  </si>
  <si>
    <t>Tekuće pomoći od institucija i tijela EU - ostalo</t>
  </si>
  <si>
    <t>Tekuće pomoći od institucija i tijela EU - EFRR</t>
  </si>
  <si>
    <t>Kapitalne pomoći od institucija i tijela EU - EFRR</t>
  </si>
  <si>
    <t>Ostali prihodi za posebne namjene</t>
  </si>
  <si>
    <t>Ukupno po izvoru razdjel 095</t>
  </si>
  <si>
    <t>563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</si>
</sst>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_-;\-&quot;kn&quot;\ * #,##0_-;_-&quot;kn&quot;\ * &quot;-&quot;_-;_-@_-"/>
    <numFmt numFmtId="165" formatCode="_-* #,##0_-;\-* #,##0_-;_-* &quot;-&quot;_-;_-@_-"/>
    <numFmt numFmtId="166" formatCode="_-&quot;kn&quot;\ * #,##0.00_-;\-&quot;kn&quot;\ * #,##0.00_-;_-&quot;kn&quot;\ * &quot;-&quot;??_-;_-@_-"/>
    <numFmt numFmtId="167" formatCode="_-* #,##0.00_-;\-* #,##0.00_-;_-* &quot;-&quot;??_-;_-@_-"/>
    <numFmt numFmtId="168" formatCode="#,##0.00_ ;[Red]\-#,##0.00\ "/>
    <numFmt numFmtId="169" formatCode="#,##0.0000"/>
    <numFmt numFmtId="170" formatCode="0.0%"/>
    <numFmt numFmtId="171" formatCode="[$-41A]d\.\ mmmm\ yyyy\."/>
    <numFmt numFmtId="172" formatCode="h:mm;@"/>
    <numFmt numFmtId="173" formatCode="#,##0;\-\ #,##0"/>
    <numFmt numFmtId="174" formatCode="#,##0.0"/>
    <numFmt numFmtId="175" formatCode="#,##0.0000000"/>
    <numFmt numFmtId="176" formatCode="#.##0"/>
    <numFmt numFmtId="177" formatCode="0.000%"/>
    <numFmt numFmtId="178" formatCode="#,##0_ ;[Red]\-#,##0\ "/>
    <numFmt numFmtId="179" formatCode="0.0000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  <numFmt numFmtId="184" formatCode="#,##0.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4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i/>
      <sz val="12"/>
      <color indexed="18"/>
      <name val="Times New Roman"/>
      <family val="1"/>
    </font>
    <font>
      <sz val="8"/>
      <name val="Tahoma"/>
      <family val="2"/>
    </font>
    <font>
      <b/>
      <sz val="12"/>
      <color theme="4" tint="-0.4999699890613556"/>
      <name val="Times New Roman"/>
      <family val="1"/>
    </font>
    <font>
      <sz val="12"/>
      <color theme="4" tint="-0.4999699890613556"/>
      <name val="Times New Roman"/>
      <family val="1"/>
    </font>
    <font>
      <sz val="12"/>
      <color theme="5" tint="-0.4999699890613556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13"/>
      <color theme="4" tint="-0.4999699890613556"/>
      <name val="Times New Roman"/>
      <family val="1"/>
    </font>
    <font>
      <i/>
      <sz val="12"/>
      <color theme="4" tint="-0.4999699890613556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1" applyNumberFormat="0" applyFont="0" applyAlignment="0" applyProtection="0"/>
    <xf numFmtId="0" fontId="5" fillId="34" borderId="2" applyNumberFormat="0" applyAlignment="0" applyProtection="0"/>
    <xf numFmtId="0" fontId="6" fillId="23" borderId="3" applyNumberFormat="0" applyAlignment="0" applyProtection="0"/>
    <xf numFmtId="0" fontId="7" fillId="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15" fillId="38" borderId="7" applyNumberFormat="0" applyAlignment="0" applyProtection="0"/>
    <xf numFmtId="0" fontId="16" fillId="38" borderId="2" applyNumberFormat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5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4" fillId="0" borderId="0">
      <alignment/>
      <protection/>
    </xf>
    <xf numFmtId="0" fontId="4" fillId="21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34" borderId="7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6" fillId="41" borderId="3" applyNumberFormat="0" applyAlignment="0" applyProtection="0"/>
    <xf numFmtId="4" fontId="26" fillId="40" borderId="7" applyNumberFormat="0" applyProtection="0">
      <alignment vertical="center"/>
    </xf>
    <xf numFmtId="4" fontId="27" fillId="40" borderId="7" applyNumberFormat="0" applyProtection="0">
      <alignment vertical="center"/>
    </xf>
    <xf numFmtId="4" fontId="26" fillId="40" borderId="7" applyNumberFormat="0" applyProtection="0">
      <alignment horizontal="left" vertical="center" indent="1"/>
    </xf>
    <xf numFmtId="4" fontId="26" fillId="40" borderId="7" applyNumberFormat="0" applyProtection="0">
      <alignment horizontal="left" vertical="center" indent="1"/>
    </xf>
    <xf numFmtId="0" fontId="28" fillId="8" borderId="7" applyNumberFormat="0" applyProtection="0">
      <alignment horizontal="left" vertical="center" indent="1"/>
    </xf>
    <xf numFmtId="4" fontId="26" fillId="3" borderId="7" applyNumberFormat="0" applyProtection="0">
      <alignment horizontal="right" vertical="center"/>
    </xf>
    <xf numFmtId="4" fontId="26" fillId="9" borderId="7" applyNumberFormat="0" applyProtection="0">
      <alignment horizontal="right" vertical="center"/>
    </xf>
    <xf numFmtId="4" fontId="26" fillId="24" borderId="7" applyNumberFormat="0" applyProtection="0">
      <alignment horizontal="right" vertical="center"/>
    </xf>
    <xf numFmtId="4" fontId="26" fillId="11" borderId="7" applyNumberFormat="0" applyProtection="0">
      <alignment horizontal="right" vertical="center"/>
    </xf>
    <xf numFmtId="4" fontId="26" fillId="15" borderId="7" applyNumberFormat="0" applyProtection="0">
      <alignment horizontal="right" vertical="center"/>
    </xf>
    <xf numFmtId="4" fontId="26" fillId="31" borderId="7" applyNumberFormat="0" applyProtection="0">
      <alignment horizontal="right" vertical="center"/>
    </xf>
    <xf numFmtId="4" fontId="26" fillId="26" borderId="7" applyNumberFormat="0" applyProtection="0">
      <alignment horizontal="right" vertical="center"/>
    </xf>
    <xf numFmtId="4" fontId="26" fillId="42" borderId="7" applyNumberFormat="0" applyProtection="0">
      <alignment horizontal="right" vertical="center"/>
    </xf>
    <xf numFmtId="4" fontId="26" fillId="10" borderId="7" applyNumberFormat="0" applyProtection="0">
      <alignment horizontal="right" vertical="center"/>
    </xf>
    <xf numFmtId="4" fontId="29" fillId="43" borderId="7" applyNumberFormat="0" applyProtection="0">
      <alignment horizontal="left" vertical="center" indent="1"/>
    </xf>
    <xf numFmtId="4" fontId="26" fillId="44" borderId="11" applyNumberFormat="0" applyProtection="0">
      <alignment horizontal="left" vertical="center" indent="1"/>
    </xf>
    <xf numFmtId="4" fontId="30" fillId="45" borderId="0" applyNumberFormat="0" applyProtection="0">
      <alignment horizontal="left" vertical="center" indent="1"/>
    </xf>
    <xf numFmtId="0" fontId="31" fillId="8" borderId="7" applyNumberFormat="0" applyProtection="0">
      <alignment horizontal="center" vertical="center"/>
    </xf>
    <xf numFmtId="4" fontId="4" fillId="44" borderId="7" applyNumberFormat="0" applyProtection="0">
      <alignment horizontal="left" vertical="center" indent="1"/>
    </xf>
    <xf numFmtId="4" fontId="4" fillId="44" borderId="7" applyNumberFormat="0" applyProtection="0">
      <alignment horizontal="left" vertical="center" indent="1"/>
    </xf>
    <xf numFmtId="4" fontId="4" fillId="44" borderId="7" applyNumberFormat="0" applyProtection="0">
      <alignment horizontal="left" vertical="center" indent="1"/>
    </xf>
    <xf numFmtId="4" fontId="4" fillId="44" borderId="7" applyNumberFormat="0" applyProtection="0">
      <alignment horizontal="left" vertical="center" indent="1"/>
    </xf>
    <xf numFmtId="4" fontId="4" fillId="44" borderId="7" applyNumberFormat="0" applyProtection="0">
      <alignment horizontal="left" vertical="center" indent="1"/>
    </xf>
    <xf numFmtId="4" fontId="4" fillId="44" borderId="7" applyNumberFormat="0" applyProtection="0">
      <alignment horizontal="left" vertical="center" indent="1"/>
    </xf>
    <xf numFmtId="4" fontId="4" fillId="44" borderId="7" applyNumberFormat="0" applyProtection="0">
      <alignment horizontal="left" vertical="center" indent="1"/>
    </xf>
    <xf numFmtId="4" fontId="4" fillId="44" borderId="7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4" fontId="4" fillId="46" borderId="7" applyNumberFormat="0" applyProtection="0">
      <alignment horizontal="left" vertical="center" indent="1"/>
    </xf>
    <xf numFmtId="0" fontId="4" fillId="46" borderId="7" applyNumberFormat="0" applyProtection="0">
      <alignment horizontal="left" vertical="center" wrapText="1" indent="1"/>
    </xf>
    <xf numFmtId="0" fontId="4" fillId="46" borderId="7" applyNumberFormat="0" applyProtection="0">
      <alignment horizontal="left" vertical="center" wrapText="1" indent="1"/>
    </xf>
    <xf numFmtId="0" fontId="4" fillId="46" borderId="7" applyNumberFormat="0" applyProtection="0">
      <alignment horizontal="left" vertical="center" wrapText="1" indent="1"/>
    </xf>
    <xf numFmtId="0" fontId="4" fillId="46" borderId="7" applyNumberFormat="0" applyProtection="0">
      <alignment horizontal="left" vertical="center" wrapText="1" indent="1"/>
    </xf>
    <xf numFmtId="0" fontId="4" fillId="46" borderId="7" applyNumberFormat="0" applyProtection="0">
      <alignment horizontal="left" vertical="center" wrapText="1" indent="1"/>
    </xf>
    <xf numFmtId="0" fontId="4" fillId="46" borderId="7" applyNumberFormat="0" applyProtection="0">
      <alignment horizontal="left" vertical="center" wrapText="1" indent="1"/>
    </xf>
    <xf numFmtId="0" fontId="4" fillId="46" borderId="7" applyNumberFormat="0" applyProtection="0">
      <alignment horizontal="left" vertical="center" wrapText="1" indent="1"/>
    </xf>
    <xf numFmtId="0" fontId="4" fillId="46" borderId="7" applyNumberFormat="0" applyProtection="0">
      <alignment horizontal="left" vertical="center" wrapText="1" indent="1"/>
    </xf>
    <xf numFmtId="0" fontId="4" fillId="46" borderId="7" applyNumberFormat="0" applyProtection="0">
      <alignment horizontal="left" vertical="center" indent="1"/>
    </xf>
    <xf numFmtId="0" fontId="4" fillId="46" borderId="7" applyNumberFormat="0" applyProtection="0">
      <alignment horizontal="left" vertical="center" indent="1"/>
    </xf>
    <xf numFmtId="0" fontId="4" fillId="46" borderId="7" applyNumberFormat="0" applyProtection="0">
      <alignment horizontal="left" vertical="center" indent="1"/>
    </xf>
    <xf numFmtId="0" fontId="4" fillId="46" borderId="7" applyNumberFormat="0" applyProtection="0">
      <alignment horizontal="left" vertical="center" indent="1"/>
    </xf>
    <xf numFmtId="0" fontId="4" fillId="46" borderId="7" applyNumberFormat="0" applyProtection="0">
      <alignment horizontal="left" vertical="center" indent="1"/>
    </xf>
    <xf numFmtId="0" fontId="4" fillId="46" borderId="7" applyNumberFormat="0" applyProtection="0">
      <alignment horizontal="left" vertical="center" indent="1"/>
    </xf>
    <xf numFmtId="0" fontId="4" fillId="46" borderId="7" applyNumberFormat="0" applyProtection="0">
      <alignment horizontal="left" vertical="center" indent="1"/>
    </xf>
    <xf numFmtId="0" fontId="4" fillId="46" borderId="7" applyNumberFormat="0" applyProtection="0">
      <alignment horizontal="left" vertical="center" indent="1"/>
    </xf>
    <xf numFmtId="0" fontId="4" fillId="41" borderId="7" applyNumberFormat="0" applyProtection="0">
      <alignment horizontal="left" vertical="center" wrapText="1" indent="1"/>
    </xf>
    <xf numFmtId="0" fontId="4" fillId="41" borderId="7" applyNumberFormat="0" applyProtection="0">
      <alignment horizontal="left" vertical="center" wrapText="1" indent="1"/>
    </xf>
    <xf numFmtId="0" fontId="4" fillId="41" borderId="7" applyNumberFormat="0" applyProtection="0">
      <alignment horizontal="left" vertical="center" wrapText="1" indent="1"/>
    </xf>
    <xf numFmtId="0" fontId="4" fillId="41" borderId="7" applyNumberFormat="0" applyProtection="0">
      <alignment horizontal="left" vertical="center" wrapText="1" indent="1"/>
    </xf>
    <xf numFmtId="0" fontId="4" fillId="41" borderId="7" applyNumberFormat="0" applyProtection="0">
      <alignment horizontal="left" vertical="center" wrapText="1" indent="1"/>
    </xf>
    <xf numFmtId="0" fontId="4" fillId="41" borderId="7" applyNumberFormat="0" applyProtection="0">
      <alignment horizontal="left" vertical="center" wrapText="1" indent="1"/>
    </xf>
    <xf numFmtId="0" fontId="4" fillId="41" borderId="7" applyNumberFormat="0" applyProtection="0">
      <alignment horizontal="left" vertical="center" wrapText="1" indent="1"/>
    </xf>
    <xf numFmtId="0" fontId="4" fillId="41" borderId="7" applyNumberFormat="0" applyProtection="0">
      <alignment horizontal="left" vertical="center" wrapText="1" indent="1"/>
    </xf>
    <xf numFmtId="0" fontId="4" fillId="41" borderId="7" applyNumberFormat="0" applyProtection="0">
      <alignment horizontal="left" vertical="center" indent="1"/>
    </xf>
    <xf numFmtId="0" fontId="4" fillId="41" borderId="7" applyNumberFormat="0" applyProtection="0">
      <alignment horizontal="left" vertical="center" indent="1"/>
    </xf>
    <xf numFmtId="0" fontId="4" fillId="41" borderId="7" applyNumberFormat="0" applyProtection="0">
      <alignment horizontal="left" vertical="center" indent="1"/>
    </xf>
    <xf numFmtId="0" fontId="4" fillId="41" borderId="7" applyNumberFormat="0" applyProtection="0">
      <alignment horizontal="left" vertical="center" indent="1"/>
    </xf>
    <xf numFmtId="0" fontId="4" fillId="41" borderId="7" applyNumberFormat="0" applyProtection="0">
      <alignment horizontal="left" vertical="center" indent="1"/>
    </xf>
    <xf numFmtId="0" fontId="4" fillId="41" borderId="7" applyNumberFormat="0" applyProtection="0">
      <alignment horizontal="left" vertical="center" indent="1"/>
    </xf>
    <xf numFmtId="0" fontId="4" fillId="41" borderId="7" applyNumberFormat="0" applyProtection="0">
      <alignment horizontal="left" vertical="center" indent="1"/>
    </xf>
    <xf numFmtId="0" fontId="4" fillId="41" borderId="7" applyNumberFormat="0" applyProtection="0">
      <alignment horizontal="left" vertical="center" indent="1"/>
    </xf>
    <xf numFmtId="0" fontId="4" fillId="38" borderId="7" applyNumberFormat="0" applyProtection="0">
      <alignment horizontal="left" vertical="center" wrapText="1" indent="1"/>
    </xf>
    <xf numFmtId="0" fontId="4" fillId="38" borderId="7" applyNumberFormat="0" applyProtection="0">
      <alignment horizontal="left" vertical="center" wrapText="1" indent="1"/>
    </xf>
    <xf numFmtId="0" fontId="4" fillId="38" borderId="7" applyNumberFormat="0" applyProtection="0">
      <alignment horizontal="left" vertical="center" wrapText="1" indent="1"/>
    </xf>
    <xf numFmtId="0" fontId="4" fillId="38" borderId="7" applyNumberFormat="0" applyProtection="0">
      <alignment horizontal="left" vertical="center" wrapText="1" indent="1"/>
    </xf>
    <xf numFmtId="0" fontId="4" fillId="38" borderId="7" applyNumberFormat="0" applyProtection="0">
      <alignment horizontal="left" vertical="center" wrapText="1" indent="1"/>
    </xf>
    <xf numFmtId="0" fontId="4" fillId="38" borderId="7" applyNumberFormat="0" applyProtection="0">
      <alignment horizontal="left" vertical="center" wrapText="1" indent="1"/>
    </xf>
    <xf numFmtId="0" fontId="4" fillId="38" borderId="7" applyNumberFormat="0" applyProtection="0">
      <alignment horizontal="left" vertical="center" wrapText="1" indent="1"/>
    </xf>
    <xf numFmtId="0" fontId="4" fillId="38" borderId="7" applyNumberFormat="0" applyProtection="0">
      <alignment horizontal="left" vertical="center" wrapText="1" indent="1"/>
    </xf>
    <xf numFmtId="0" fontId="4" fillId="38" borderId="7" applyNumberFormat="0" applyProtection="0">
      <alignment horizontal="left" vertical="center" indent="1"/>
    </xf>
    <xf numFmtId="0" fontId="4" fillId="38" borderId="7" applyNumberFormat="0" applyProtection="0">
      <alignment horizontal="left" vertical="center" indent="1"/>
    </xf>
    <xf numFmtId="0" fontId="4" fillId="38" borderId="7" applyNumberFormat="0" applyProtection="0">
      <alignment horizontal="left" vertical="center" indent="1"/>
    </xf>
    <xf numFmtId="0" fontId="4" fillId="38" borderId="7" applyNumberFormat="0" applyProtection="0">
      <alignment horizontal="left" vertical="center" indent="1"/>
    </xf>
    <xf numFmtId="0" fontId="4" fillId="38" borderId="7" applyNumberFormat="0" applyProtection="0">
      <alignment horizontal="left" vertical="center" indent="1"/>
    </xf>
    <xf numFmtId="0" fontId="4" fillId="38" borderId="7" applyNumberFormat="0" applyProtection="0">
      <alignment horizontal="left" vertical="center" indent="1"/>
    </xf>
    <xf numFmtId="0" fontId="4" fillId="38" borderId="7" applyNumberFormat="0" applyProtection="0">
      <alignment horizontal="left" vertical="center" indent="1"/>
    </xf>
    <xf numFmtId="0" fontId="4" fillId="38" borderId="7" applyNumberFormat="0" applyProtection="0">
      <alignment horizontal="left" vertical="center" indent="1"/>
    </xf>
    <xf numFmtId="0" fontId="4" fillId="0" borderId="0">
      <alignment/>
      <protection/>
    </xf>
    <xf numFmtId="0" fontId="4" fillId="2" borderId="7" applyNumberFormat="0" applyProtection="0">
      <alignment horizontal="left" vertical="center" wrapText="1" indent="1"/>
    </xf>
    <xf numFmtId="0" fontId="4" fillId="2" borderId="7" applyNumberFormat="0" applyProtection="0">
      <alignment horizontal="left" vertical="center" wrapText="1" indent="1"/>
    </xf>
    <xf numFmtId="0" fontId="4" fillId="2" borderId="7" applyNumberFormat="0" applyProtection="0">
      <alignment horizontal="left" vertical="center" wrapText="1" indent="1"/>
    </xf>
    <xf numFmtId="0" fontId="4" fillId="2" borderId="7" applyNumberFormat="0" applyProtection="0">
      <alignment horizontal="left" vertical="center" wrapText="1" indent="1"/>
    </xf>
    <xf numFmtId="0" fontId="4" fillId="2" borderId="7" applyNumberFormat="0" applyProtection="0">
      <alignment horizontal="left" vertical="center" wrapText="1" indent="1"/>
    </xf>
    <xf numFmtId="0" fontId="4" fillId="2" borderId="7" applyNumberFormat="0" applyProtection="0">
      <alignment horizontal="left" vertical="center" wrapText="1" indent="1"/>
    </xf>
    <xf numFmtId="0" fontId="4" fillId="2" borderId="7" applyNumberFormat="0" applyProtection="0">
      <alignment horizontal="left" vertical="center" wrapText="1" indent="1"/>
    </xf>
    <xf numFmtId="0" fontId="4" fillId="2" borderId="7" applyNumberFormat="0" applyProtection="0">
      <alignment horizontal="left" vertical="center" wrapText="1" indent="1"/>
    </xf>
    <xf numFmtId="0" fontId="4" fillId="2" borderId="7" applyNumberFormat="0" applyProtection="0">
      <alignment horizontal="left" vertical="center" wrapText="1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0" borderId="0">
      <alignment/>
      <protection/>
    </xf>
    <xf numFmtId="4" fontId="26" fillId="33" borderId="7" applyNumberFormat="0" applyProtection="0">
      <alignment vertical="center"/>
    </xf>
    <xf numFmtId="4" fontId="27" fillId="33" borderId="7" applyNumberFormat="0" applyProtection="0">
      <alignment vertical="center"/>
    </xf>
    <xf numFmtId="4" fontId="26" fillId="33" borderId="7" applyNumberFormat="0" applyProtection="0">
      <alignment horizontal="left" vertical="center" indent="1"/>
    </xf>
    <xf numFmtId="4" fontId="26" fillId="33" borderId="7" applyNumberFormat="0" applyProtection="0">
      <alignment horizontal="left" vertical="center" indent="1"/>
    </xf>
    <xf numFmtId="4" fontId="26" fillId="44" borderId="7" applyNumberFormat="0" applyProtection="0">
      <alignment horizontal="right" vertical="center"/>
    </xf>
    <xf numFmtId="4" fontId="27" fillId="44" borderId="7" applyNumberFormat="0" applyProtection="0">
      <alignment horizontal="right" vertical="center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4" fillId="2" borderId="7" applyNumberFormat="0" applyProtection="0">
      <alignment horizontal="left" vertical="center" indent="1"/>
    </xf>
    <xf numFmtId="0" fontId="28" fillId="8" borderId="7" applyNumberFormat="0" applyProtection="0">
      <alignment horizontal="center" vertical="top" wrapText="1"/>
    </xf>
    <xf numFmtId="0" fontId="32" fillId="0" borderId="0" applyNumberFormat="0" applyProtection="0">
      <alignment/>
    </xf>
    <xf numFmtId="4" fontId="33" fillId="44" borderId="7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8" fillId="0" borderId="13" applyNumberFormat="0" applyFill="0" applyAlignment="0" applyProtection="0"/>
    <xf numFmtId="0" fontId="14" fillId="7" borderId="2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" fontId="0" fillId="0" borderId="0" xfId="118" applyNumberFormat="1" applyFont="1" applyFill="1" applyBorder="1">
      <alignment/>
      <protection/>
    </xf>
    <xf numFmtId="0" fontId="0" fillId="0" borderId="0" xfId="118" applyFont="1" applyFill="1" applyBorder="1">
      <alignment/>
      <protection/>
    </xf>
    <xf numFmtId="0" fontId="36" fillId="0" borderId="0" xfId="118" applyFont="1" applyFill="1" applyBorder="1">
      <alignment/>
      <protection/>
    </xf>
    <xf numFmtId="0" fontId="0" fillId="0" borderId="14" xfId="116" applyNumberFormat="1" applyFont="1" applyFill="1" applyBorder="1">
      <alignment/>
      <protection/>
    </xf>
    <xf numFmtId="3" fontId="0" fillId="0" borderId="14" xfId="118" applyNumberFormat="1" applyFont="1" applyFill="1" applyBorder="1">
      <alignment/>
      <protection/>
    </xf>
    <xf numFmtId="0" fontId="0" fillId="0" borderId="14" xfId="116" applyNumberFormat="1" applyFont="1" applyFill="1" applyBorder="1" applyAlignment="1">
      <alignment horizontal="left"/>
      <protection/>
    </xf>
    <xf numFmtId="49" fontId="0" fillId="0" borderId="14" xfId="116" applyNumberFormat="1" applyFont="1" applyFill="1" applyBorder="1">
      <alignment/>
      <protection/>
    </xf>
    <xf numFmtId="49" fontId="0" fillId="0" borderId="14" xfId="116" applyNumberFormat="1" applyFont="1" applyFill="1" applyBorder="1" applyAlignment="1">
      <alignment horizontal="left"/>
      <protection/>
    </xf>
    <xf numFmtId="49" fontId="0" fillId="0" borderId="14" xfId="208" applyNumberFormat="1" applyFont="1" applyFill="1" applyBorder="1" applyAlignment="1" applyProtection="1" quotePrefix="1">
      <alignment wrapText="1"/>
      <protection/>
    </xf>
    <xf numFmtId="0" fontId="0" fillId="0" borderId="14" xfId="118" applyFont="1" applyFill="1" applyBorder="1" applyAlignment="1" applyProtection="1">
      <alignment horizontal="center"/>
      <protection/>
    </xf>
    <xf numFmtId="49" fontId="0" fillId="0" borderId="14" xfId="208" applyNumberFormat="1" applyFont="1" applyFill="1" applyBorder="1" applyAlignment="1" applyProtection="1" quotePrefix="1">
      <alignment/>
      <protection/>
    </xf>
    <xf numFmtId="0" fontId="0" fillId="0" borderId="14" xfId="208" applyFont="1" applyFill="1" applyBorder="1" applyAlignment="1" applyProtection="1" quotePrefix="1">
      <alignment wrapText="1"/>
      <protection/>
    </xf>
    <xf numFmtId="49" fontId="0" fillId="0" borderId="14" xfId="208" applyNumberFormat="1" applyFont="1" applyFill="1" applyBorder="1" applyAlignment="1" applyProtection="1">
      <alignment horizontal="left" wrapText="1"/>
      <protection/>
    </xf>
    <xf numFmtId="49" fontId="0" fillId="0" borderId="14" xfId="118" applyNumberFormat="1" applyFont="1" applyFill="1" applyBorder="1" applyAlignment="1" applyProtection="1">
      <alignment horizontal="left"/>
      <protection/>
    </xf>
    <xf numFmtId="0" fontId="45" fillId="0" borderId="14" xfId="116" applyNumberFormat="1" applyFont="1" applyFill="1" applyBorder="1" applyAlignment="1">
      <alignment/>
      <protection/>
    </xf>
    <xf numFmtId="0" fontId="46" fillId="0" borderId="0" xfId="118" applyFont="1" applyFill="1" applyBorder="1">
      <alignment/>
      <protection/>
    </xf>
    <xf numFmtId="0" fontId="45" fillId="0" borderId="15" xfId="116" applyNumberFormat="1" applyFont="1" applyFill="1" applyBorder="1" applyAlignment="1">
      <alignment horizontal="left" vertical="center"/>
      <protection/>
    </xf>
    <xf numFmtId="0" fontId="45" fillId="0" borderId="16" xfId="116" applyNumberFormat="1" applyFont="1" applyFill="1" applyBorder="1" applyAlignment="1">
      <alignment horizontal="left" vertical="center"/>
      <protection/>
    </xf>
    <xf numFmtId="0" fontId="45" fillId="0" borderId="17" xfId="116" applyNumberFormat="1" applyFont="1" applyFill="1" applyBorder="1" applyAlignment="1">
      <alignment horizontal="left" vertical="center"/>
      <protection/>
    </xf>
    <xf numFmtId="0" fontId="45" fillId="0" borderId="15" xfId="116" applyNumberFormat="1" applyFont="1" applyFill="1" applyBorder="1" applyAlignment="1">
      <alignment vertical="center"/>
      <protection/>
    </xf>
    <xf numFmtId="0" fontId="45" fillId="0" borderId="16" xfId="116" applyNumberFormat="1" applyFont="1" applyFill="1" applyBorder="1" applyAlignment="1">
      <alignment vertical="center"/>
      <protection/>
    </xf>
    <xf numFmtId="0" fontId="45" fillId="0" borderId="17" xfId="116" applyNumberFormat="1" applyFont="1" applyFill="1" applyBorder="1" applyAlignment="1">
      <alignment vertical="center"/>
      <protection/>
    </xf>
    <xf numFmtId="0" fontId="45" fillId="0" borderId="14" xfId="116" applyNumberFormat="1" applyFont="1" applyFill="1" applyBorder="1" applyAlignment="1">
      <alignment vertical="center"/>
      <protection/>
    </xf>
    <xf numFmtId="49" fontId="45" fillId="0" borderId="14" xfId="116" applyNumberFormat="1" applyFont="1" applyFill="1" applyBorder="1" applyAlignment="1">
      <alignment vertical="center"/>
      <protection/>
    </xf>
    <xf numFmtId="0" fontId="47" fillId="0" borderId="0" xfId="118" applyFont="1" applyFill="1" applyBorder="1">
      <alignment/>
      <protection/>
    </xf>
    <xf numFmtId="0" fontId="48" fillId="0" borderId="14" xfId="116" applyNumberFormat="1" applyFont="1" applyFill="1" applyBorder="1" applyAlignment="1">
      <alignment vertical="center"/>
      <protection/>
    </xf>
    <xf numFmtId="49" fontId="48" fillId="0" borderId="14" xfId="118" applyNumberFormat="1" applyFont="1" applyFill="1" applyBorder="1" applyAlignment="1" applyProtection="1">
      <alignment horizontal="center" wrapText="1"/>
      <protection/>
    </xf>
    <xf numFmtId="0" fontId="48" fillId="0" borderId="14" xfId="116" applyNumberFormat="1" applyFont="1" applyFill="1" applyBorder="1">
      <alignment/>
      <protection/>
    </xf>
    <xf numFmtId="49" fontId="48" fillId="0" borderId="14" xfId="116" applyNumberFormat="1" applyFont="1" applyFill="1" applyBorder="1" applyAlignment="1">
      <alignment horizontal="center" vertical="center"/>
      <protection/>
    </xf>
    <xf numFmtId="49" fontId="48" fillId="0" borderId="14" xfId="118" applyNumberFormat="1" applyFont="1" applyFill="1" applyBorder="1" applyAlignment="1" applyProtection="1">
      <alignment horizontal="center"/>
      <protection/>
    </xf>
    <xf numFmtId="49" fontId="48" fillId="0" borderId="14" xfId="118" applyNumberFormat="1" applyFont="1" applyFill="1" applyBorder="1" applyAlignment="1" applyProtection="1">
      <alignment horizontal="left"/>
      <protection/>
    </xf>
    <xf numFmtId="0" fontId="48" fillId="0" borderId="0" xfId="118" applyFont="1" applyFill="1" applyBorder="1">
      <alignment/>
      <protection/>
    </xf>
    <xf numFmtId="0" fontId="48" fillId="0" borderId="14" xfId="116" applyNumberFormat="1" applyFont="1" applyFill="1" applyBorder="1" applyAlignment="1">
      <alignment horizontal="center"/>
      <protection/>
    </xf>
    <xf numFmtId="49" fontId="48" fillId="0" borderId="14" xfId="116" applyNumberFormat="1" applyFont="1" applyFill="1" applyBorder="1">
      <alignment/>
      <protection/>
    </xf>
    <xf numFmtId="49" fontId="48" fillId="0" borderId="14" xfId="116" applyNumberFormat="1" applyFont="1" applyFill="1" applyBorder="1" applyAlignment="1">
      <alignment horizontal="center"/>
      <protection/>
    </xf>
    <xf numFmtId="3" fontId="48" fillId="0" borderId="14" xfId="118" applyNumberFormat="1" applyFont="1" applyFill="1" applyBorder="1">
      <alignment/>
      <protection/>
    </xf>
    <xf numFmtId="49" fontId="48" fillId="0" borderId="14" xfId="116" applyNumberFormat="1" applyFont="1" applyFill="1" applyBorder="1" applyAlignment="1">
      <alignment horizontal="left"/>
      <protection/>
    </xf>
    <xf numFmtId="0" fontId="48" fillId="0" borderId="14" xfId="118" applyFont="1" applyFill="1" applyBorder="1" applyAlignment="1" applyProtection="1">
      <alignment horizontal="center"/>
      <protection/>
    </xf>
    <xf numFmtId="49" fontId="48" fillId="0" borderId="14" xfId="118" applyNumberFormat="1" applyFont="1" applyFill="1" applyBorder="1" applyProtection="1">
      <alignment/>
      <protection/>
    </xf>
    <xf numFmtId="3" fontId="48" fillId="0" borderId="14" xfId="118" applyNumberFormat="1" applyFont="1" applyFill="1" applyBorder="1" applyAlignment="1" applyProtection="1">
      <alignment horizontal="center"/>
      <protection/>
    </xf>
    <xf numFmtId="3" fontId="48" fillId="0" borderId="14" xfId="118" applyNumberFormat="1" applyFont="1" applyFill="1" applyBorder="1" applyProtection="1">
      <alignment/>
      <protection/>
    </xf>
    <xf numFmtId="0" fontId="49" fillId="0" borderId="0" xfId="116" applyNumberFormat="1" applyFont="1" applyFill="1">
      <alignment/>
      <protection/>
    </xf>
    <xf numFmtId="49" fontId="46" fillId="0" borderId="0" xfId="118" applyNumberFormat="1" applyFont="1" applyFill="1" applyProtection="1">
      <alignment/>
      <protection/>
    </xf>
    <xf numFmtId="0" fontId="49" fillId="0" borderId="0" xfId="116" applyNumberFormat="1" applyFont="1" applyFill="1" applyBorder="1" applyAlignment="1">
      <alignment/>
      <protection/>
    </xf>
    <xf numFmtId="49" fontId="45" fillId="0" borderId="0" xfId="208" applyNumberFormat="1" applyFont="1" applyFill="1" applyBorder="1" applyAlignment="1" applyProtection="1">
      <alignment wrapText="1"/>
      <protection/>
    </xf>
    <xf numFmtId="0" fontId="50" fillId="0" borderId="0" xfId="118" applyFont="1" applyFill="1" applyBorder="1" applyAlignment="1">
      <alignment horizontal="right" wrapText="1"/>
      <protection/>
    </xf>
    <xf numFmtId="4" fontId="50" fillId="0" borderId="0" xfId="118" applyNumberFormat="1" applyFont="1" applyFill="1" applyBorder="1" applyAlignment="1">
      <alignment horizontal="right" wrapText="1"/>
      <protection/>
    </xf>
    <xf numFmtId="168" fontId="50" fillId="0" borderId="0" xfId="118" applyNumberFormat="1" applyFont="1" applyFill="1" applyBorder="1" applyAlignment="1">
      <alignment horizontal="right" wrapText="1"/>
      <protection/>
    </xf>
    <xf numFmtId="3" fontId="45" fillId="0" borderId="14" xfId="118" applyNumberFormat="1" applyFont="1" applyFill="1" applyBorder="1" applyAlignment="1" applyProtection="1">
      <alignment horizontal="center" wrapText="1"/>
      <protection/>
    </xf>
    <xf numFmtId="49" fontId="45" fillId="0" borderId="14" xfId="116" applyNumberFormat="1" applyFont="1" applyFill="1" applyBorder="1" applyAlignment="1">
      <alignment horizontal="left"/>
      <protection/>
    </xf>
    <xf numFmtId="49" fontId="46" fillId="0" borderId="14" xfId="116" applyNumberFormat="1" applyFont="1" applyFill="1" applyBorder="1" applyAlignment="1">
      <alignment horizontal="left"/>
      <protection/>
    </xf>
    <xf numFmtId="0" fontId="45" fillId="0" borderId="0" xfId="118" applyFont="1" applyFill="1" applyBorder="1">
      <alignment/>
      <protection/>
    </xf>
    <xf numFmtId="0" fontId="45" fillId="0" borderId="14" xfId="118" applyFont="1" applyFill="1" applyBorder="1" applyProtection="1">
      <alignment/>
      <protection/>
    </xf>
    <xf numFmtId="49" fontId="45" fillId="0" borderId="14" xfId="118" applyNumberFormat="1" applyFont="1" applyFill="1" applyBorder="1" applyAlignment="1" applyProtection="1">
      <alignment horizontal="center"/>
      <protection/>
    </xf>
    <xf numFmtId="49" fontId="45" fillId="0" borderId="14" xfId="208" applyNumberFormat="1" applyFont="1" applyFill="1" applyBorder="1" applyAlignment="1" applyProtection="1">
      <alignment horizontal="left" wrapText="1"/>
      <protection/>
    </xf>
    <xf numFmtId="49" fontId="45" fillId="0" borderId="14" xfId="208" applyNumberFormat="1" applyFont="1" applyFill="1" applyBorder="1" applyAlignment="1" applyProtection="1" quotePrefix="1">
      <alignment wrapText="1"/>
      <protection/>
    </xf>
    <xf numFmtId="49" fontId="48" fillId="0" borderId="14" xfId="118" applyNumberFormat="1" applyFont="1" applyFill="1" applyBorder="1" applyAlignment="1" applyProtection="1">
      <alignment horizontal="right"/>
      <protection/>
    </xf>
    <xf numFmtId="3" fontId="46" fillId="0" borderId="0" xfId="118" applyNumberFormat="1" applyFont="1" applyFill="1" applyBorder="1">
      <alignment/>
      <protection/>
    </xf>
    <xf numFmtId="0" fontId="45" fillId="0" borderId="15" xfId="119" applyNumberFormat="1" applyFont="1" applyFill="1" applyBorder="1" applyAlignment="1" applyProtection="1">
      <alignment vertical="center"/>
      <protection/>
    </xf>
    <xf numFmtId="0" fontId="45" fillId="0" borderId="16" xfId="119" applyNumberFormat="1" applyFont="1" applyFill="1" applyBorder="1" applyAlignment="1" applyProtection="1">
      <alignment vertical="center"/>
      <protection/>
    </xf>
    <xf numFmtId="0" fontId="45" fillId="0" borderId="17" xfId="119" applyNumberFormat="1" applyFont="1" applyFill="1" applyBorder="1" applyAlignment="1" applyProtection="1">
      <alignment vertical="center"/>
      <protection/>
    </xf>
    <xf numFmtId="0" fontId="46" fillId="0" borderId="0" xfId="118" applyFont="1" applyFill="1" applyBorder="1" applyAlignment="1">
      <alignment horizontal="center"/>
      <protection/>
    </xf>
    <xf numFmtId="169" fontId="45" fillId="0" borderId="18" xfId="118" applyNumberFormat="1" applyFont="1" applyFill="1" applyBorder="1" applyAlignment="1" applyProtection="1">
      <alignment horizontal="center" wrapText="1"/>
      <protection/>
    </xf>
    <xf numFmtId="0" fontId="45" fillId="0" borderId="14" xfId="116" applyNumberFormat="1" applyFont="1" applyFill="1" applyBorder="1" applyAlignment="1" quotePrefix="1">
      <alignment vertical="center"/>
      <protection/>
    </xf>
    <xf numFmtId="49" fontId="48" fillId="0" borderId="14" xfId="116" applyNumberFormat="1" applyFont="1" applyFill="1" applyBorder="1" applyAlignment="1" quotePrefix="1">
      <alignment horizontal="left"/>
      <protection/>
    </xf>
    <xf numFmtId="0" fontId="45" fillId="0" borderId="15" xfId="116" applyNumberFormat="1" applyFont="1" applyFill="1" applyBorder="1" applyAlignment="1">
      <alignment/>
      <protection/>
    </xf>
    <xf numFmtId="0" fontId="45" fillId="0" borderId="16" xfId="116" applyNumberFormat="1" applyFont="1" applyFill="1" applyBorder="1" applyAlignment="1">
      <alignment/>
      <protection/>
    </xf>
    <xf numFmtId="0" fontId="45" fillId="0" borderId="17" xfId="116" applyNumberFormat="1" applyFont="1" applyFill="1" applyBorder="1" applyAlignment="1">
      <alignment/>
      <protection/>
    </xf>
    <xf numFmtId="49" fontId="0" fillId="0" borderId="14" xfId="209" applyNumberFormat="1" applyFont="1" applyFill="1" applyBorder="1" applyAlignment="1" applyProtection="1">
      <alignment horizontal="left" wrapText="1"/>
      <protection/>
    </xf>
    <xf numFmtId="49" fontId="0" fillId="0" borderId="14" xfId="209" applyNumberFormat="1" applyFont="1" applyFill="1" applyBorder="1" applyAlignment="1" applyProtection="1" quotePrefix="1">
      <alignment wrapText="1"/>
      <protection/>
    </xf>
    <xf numFmtId="49" fontId="45" fillId="0" borderId="14" xfId="118" applyNumberFormat="1" applyFont="1" applyFill="1" applyBorder="1" applyAlignment="1" applyProtection="1">
      <alignment horizontal="center" wrapText="1"/>
      <protection/>
    </xf>
    <xf numFmtId="49" fontId="45" fillId="0" borderId="18" xfId="118" applyNumberFormat="1" applyFont="1" applyFill="1" applyBorder="1" applyAlignment="1" applyProtection="1">
      <alignment horizontal="center" wrapText="1"/>
      <protection/>
    </xf>
    <xf numFmtId="3" fontId="45" fillId="0" borderId="18" xfId="118" applyNumberFormat="1" applyFont="1" applyFill="1" applyBorder="1" applyAlignment="1">
      <alignment horizontal="center" wrapText="1"/>
      <protection/>
    </xf>
    <xf numFmtId="3" fontId="0" fillId="0" borderId="19" xfId="207" applyNumberFormat="1" applyFont="1" applyFill="1" applyBorder="1" applyAlignment="1" applyProtection="1">
      <alignment horizontal="right"/>
      <protection locked="0"/>
    </xf>
    <xf numFmtId="49" fontId="0" fillId="0" borderId="15" xfId="116" applyNumberFormat="1" applyFont="1" applyFill="1" applyBorder="1" applyAlignment="1">
      <alignment horizontal="left"/>
      <protection/>
    </xf>
    <xf numFmtId="3" fontId="0" fillId="0" borderId="0" xfId="118" applyNumberFormat="1" applyFont="1" applyFill="1" applyBorder="1" applyAlignment="1" quotePrefix="1">
      <alignment horizontal="right"/>
      <protection/>
    </xf>
    <xf numFmtId="0" fontId="0" fillId="0" borderId="14" xfId="117" applyFont="1" applyFill="1" applyBorder="1" applyAlignment="1">
      <alignment horizontal="left" vertical="center"/>
      <protection/>
    </xf>
    <xf numFmtId="0" fontId="36" fillId="0" borderId="0" xfId="117" applyFont="1" applyFill="1" applyBorder="1" applyAlignment="1">
      <alignment horizontal="left" vertical="center"/>
      <protection/>
    </xf>
    <xf numFmtId="0" fontId="0" fillId="0" borderId="0" xfId="117" applyFont="1" applyFill="1" applyBorder="1" applyAlignment="1">
      <alignment horizontal="left" vertical="center"/>
      <protection/>
    </xf>
    <xf numFmtId="0" fontId="0" fillId="0" borderId="20" xfId="117" applyFont="1" applyFill="1" applyBorder="1" applyAlignment="1">
      <alignment horizontal="left" vertical="center"/>
      <protection/>
    </xf>
    <xf numFmtId="0" fontId="36" fillId="0" borderId="14" xfId="117" applyFont="1" applyFill="1" applyBorder="1" applyAlignment="1">
      <alignment horizontal="left" vertical="center"/>
      <protection/>
    </xf>
    <xf numFmtId="0" fontId="0" fillId="0" borderId="18" xfId="117" applyFont="1" applyFill="1" applyBorder="1" applyAlignment="1">
      <alignment horizontal="left" vertical="center"/>
      <protection/>
    </xf>
    <xf numFmtId="3" fontId="36" fillId="0" borderId="14" xfId="118" applyNumberFormat="1" applyFont="1" applyFill="1" applyBorder="1">
      <alignment/>
      <protection/>
    </xf>
    <xf numFmtId="3" fontId="0" fillId="0" borderId="18" xfId="118" applyNumberFormat="1" applyFont="1" applyFill="1" applyBorder="1">
      <alignment/>
      <protection/>
    </xf>
    <xf numFmtId="0" fontId="36" fillId="0" borderId="21" xfId="117" applyFont="1" applyFill="1" applyBorder="1" applyAlignment="1">
      <alignment horizontal="left" vertical="center"/>
      <protection/>
    </xf>
    <xf numFmtId="0" fontId="36" fillId="0" borderId="22" xfId="117" applyFont="1" applyFill="1" applyBorder="1" applyAlignment="1">
      <alignment horizontal="left" vertical="center"/>
      <protection/>
    </xf>
    <xf numFmtId="3" fontId="36" fillId="0" borderId="22" xfId="118" applyNumberFormat="1" applyFont="1" applyFill="1" applyBorder="1">
      <alignment/>
      <protection/>
    </xf>
    <xf numFmtId="3" fontId="36" fillId="0" borderId="23" xfId="118" applyNumberFormat="1" applyFont="1" applyFill="1" applyBorder="1">
      <alignment/>
      <protection/>
    </xf>
    <xf numFmtId="3" fontId="0" fillId="0" borderId="24" xfId="118" applyNumberFormat="1" applyFont="1" applyFill="1" applyBorder="1">
      <alignment/>
      <protection/>
    </xf>
    <xf numFmtId="3" fontId="0" fillId="0" borderId="20" xfId="118" applyNumberFormat="1" applyFont="1" applyFill="1" applyBorder="1">
      <alignment/>
      <protection/>
    </xf>
    <xf numFmtId="3" fontId="0" fillId="0" borderId="25" xfId="118" applyNumberFormat="1" applyFont="1" applyFill="1" applyBorder="1">
      <alignment/>
      <protection/>
    </xf>
    <xf numFmtId="0" fontId="0" fillId="0" borderId="14" xfId="118" applyFont="1" applyFill="1" applyBorder="1">
      <alignment/>
      <protection/>
    </xf>
    <xf numFmtId="0" fontId="0" fillId="0" borderId="18" xfId="118" applyFont="1" applyFill="1" applyBorder="1">
      <alignment/>
      <protection/>
    </xf>
    <xf numFmtId="49" fontId="46" fillId="0" borderId="0" xfId="118" applyNumberFormat="1" applyFont="1" applyFill="1" applyBorder="1" applyAlignment="1" applyProtection="1">
      <alignment vertical="center"/>
      <protection/>
    </xf>
    <xf numFmtId="3" fontId="37" fillId="0" borderId="0" xfId="118" applyNumberFormat="1" applyFont="1" applyFill="1" applyBorder="1">
      <alignment/>
      <protection/>
    </xf>
    <xf numFmtId="0" fontId="0" fillId="0" borderId="26" xfId="117" applyFont="1" applyFill="1" applyBorder="1" applyAlignment="1">
      <alignment horizontal="left" vertical="center"/>
      <protection/>
    </xf>
    <xf numFmtId="0" fontId="0" fillId="0" borderId="27" xfId="117" applyFont="1" applyFill="1" applyBorder="1" applyAlignment="1">
      <alignment horizontal="left" vertical="center"/>
      <protection/>
    </xf>
    <xf numFmtId="3" fontId="45" fillId="0" borderId="14" xfId="117" applyNumberFormat="1" applyFont="1" applyFill="1" applyBorder="1" applyAlignment="1">
      <alignment horizontal="right" vertical="center"/>
      <protection/>
    </xf>
    <xf numFmtId="3" fontId="45" fillId="0" borderId="14" xfId="117" applyNumberFormat="1" applyFont="1" applyFill="1" applyBorder="1" applyAlignment="1">
      <alignment horizontal="right"/>
      <protection/>
    </xf>
    <xf numFmtId="3" fontId="48" fillId="0" borderId="14" xfId="117" applyNumberFormat="1" applyFont="1" applyFill="1" applyBorder="1" applyAlignment="1">
      <alignment horizontal="right"/>
      <protection/>
    </xf>
    <xf numFmtId="0" fontId="0" fillId="0" borderId="15" xfId="117" applyFont="1" applyFill="1" applyBorder="1" applyAlignment="1">
      <alignment horizontal="left" vertical="center"/>
      <protection/>
    </xf>
    <xf numFmtId="0" fontId="0" fillId="0" borderId="17" xfId="117" applyFont="1" applyFill="1" applyBorder="1" applyAlignment="1">
      <alignment horizontal="left" vertical="center"/>
      <protection/>
    </xf>
    <xf numFmtId="0" fontId="0" fillId="0" borderId="28" xfId="117" applyFont="1" applyFill="1" applyBorder="1" applyAlignment="1">
      <alignment horizontal="left" vertical="center"/>
      <protection/>
    </xf>
    <xf numFmtId="0" fontId="0" fillId="0" borderId="29" xfId="117" applyFont="1" applyFill="1" applyBorder="1" applyAlignment="1">
      <alignment horizontal="left" vertical="center"/>
      <protection/>
    </xf>
    <xf numFmtId="49" fontId="49" fillId="0" borderId="0" xfId="208" applyNumberFormat="1" applyFont="1" applyFill="1" applyBorder="1" applyAlignment="1" applyProtection="1">
      <alignment horizontal="center" wrapText="1"/>
      <protection/>
    </xf>
    <xf numFmtId="3" fontId="49" fillId="0" borderId="0" xfId="208" applyNumberFormat="1" applyFont="1" applyFill="1" applyBorder="1" applyAlignment="1" applyProtection="1">
      <alignment horizontal="center" wrapText="1"/>
      <protection/>
    </xf>
    <xf numFmtId="0" fontId="36" fillId="0" borderId="0" xfId="118" applyFont="1" applyFill="1" applyBorder="1" applyAlignment="1">
      <alignment horizontal="center"/>
      <protection/>
    </xf>
    <xf numFmtId="3" fontId="36" fillId="0" borderId="0" xfId="118" applyNumberFormat="1" applyFont="1" applyFill="1" applyBorder="1" applyAlignment="1">
      <alignment horizontal="center"/>
      <protection/>
    </xf>
  </cellXfs>
  <cellStyles count="2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1_uredi - podaci o broju djece za dar Sv. Nikole 2011" xfId="55"/>
    <cellStyle name="Accent2" xfId="56"/>
    <cellStyle name="Accent2 - 20%" xfId="57"/>
    <cellStyle name="Accent2 - 40%" xfId="58"/>
    <cellStyle name="Accent2 - 60%" xfId="59"/>
    <cellStyle name="Accent2_uredi - podaci o broju djece za dar Sv. Nikole 2011" xfId="60"/>
    <cellStyle name="Accent3" xfId="61"/>
    <cellStyle name="Accent3 - 20%" xfId="62"/>
    <cellStyle name="Accent3 - 40%" xfId="63"/>
    <cellStyle name="Accent3 - 60%" xfId="64"/>
    <cellStyle name="Accent3_uredi - podaci o broju djece za dar Sv. Nikole 2011" xfId="65"/>
    <cellStyle name="Accent4" xfId="66"/>
    <cellStyle name="Accent4 - 20%" xfId="67"/>
    <cellStyle name="Accent4 - 40%" xfId="68"/>
    <cellStyle name="Accent4 - 60%" xfId="69"/>
    <cellStyle name="Accent4_uredi - podaci o broju djece za dar Sv. Nikole 2011" xfId="70"/>
    <cellStyle name="Accent5" xfId="71"/>
    <cellStyle name="Accent5 - 20%" xfId="72"/>
    <cellStyle name="Accent5 - 40%" xfId="73"/>
    <cellStyle name="Accent5 - 60%" xfId="74"/>
    <cellStyle name="Accent5_uredi - podaci o broju djece za dar Sv. Nikole 2011" xfId="75"/>
    <cellStyle name="Accent6" xfId="76"/>
    <cellStyle name="Accent6 - 20%" xfId="77"/>
    <cellStyle name="Accent6 - 40%" xfId="78"/>
    <cellStyle name="Accent6 - 60%" xfId="79"/>
    <cellStyle name="Accent6_uredi - podaci o broju djece za dar Sv. Nikole 2011" xfId="80"/>
    <cellStyle name="Bad" xfId="81"/>
    <cellStyle name="Bilješka" xfId="82"/>
    <cellStyle name="Calculation" xfId="83"/>
    <cellStyle name="Check Cell" xfId="84"/>
    <cellStyle name="Dobro" xfId="85"/>
    <cellStyle name="Emphasis 1" xfId="86"/>
    <cellStyle name="Emphasis 2" xfId="87"/>
    <cellStyle name="Emphasis 3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_11 Prilog 1 - Obrazac" xfId="114"/>
    <cellStyle name="Note" xfId="115"/>
    <cellStyle name="Obično_Knjiga1" xfId="116"/>
    <cellStyle name="Obično_Knjiga1 2 2" xfId="117"/>
    <cellStyle name="Obično_MU prijedlog preraspodjele 11.7.2011" xfId="118"/>
    <cellStyle name="Obično_Uredi planirano i doznačeno 01.01.- 30.04.2010." xfId="119"/>
    <cellStyle name="Output" xfId="120"/>
    <cellStyle name="Percent" xfId="121"/>
    <cellStyle name="Povezana ćelija" xfId="122"/>
    <cellStyle name="Followed Hyperlink" xfId="123"/>
    <cellStyle name="Provjera ćelije" xfId="124"/>
    <cellStyle name="SAPBEXaggData" xfId="125"/>
    <cellStyle name="SAPBEXaggDataEmph" xfId="126"/>
    <cellStyle name="SAPBEXaggItem" xfId="127"/>
    <cellStyle name="SAPBEXaggItemX" xfId="128"/>
    <cellStyle name="SAPBEXchaText" xfId="129"/>
    <cellStyle name="SAPBEXexcBad7" xfId="130"/>
    <cellStyle name="SAPBEXexcBad8" xfId="131"/>
    <cellStyle name="SAPBEXexcBad9" xfId="132"/>
    <cellStyle name="SAPBEXexcCritical4" xfId="133"/>
    <cellStyle name="SAPBEXexcCritical5" xfId="134"/>
    <cellStyle name="SAPBEXexcCritical6" xfId="135"/>
    <cellStyle name="SAPBEXexcGood1" xfId="136"/>
    <cellStyle name="SAPBEXexcGood2" xfId="137"/>
    <cellStyle name="SAPBEXexcGood3" xfId="138"/>
    <cellStyle name="SAPBEXfilterDrill" xfId="139"/>
    <cellStyle name="SAPBEXfilterItem" xfId="140"/>
    <cellStyle name="SAPBEXfilterText" xfId="141"/>
    <cellStyle name="SAPBEXformats" xfId="142"/>
    <cellStyle name="SAPBEXheaderItem" xfId="143"/>
    <cellStyle name="SAPBEXheaderItem 2" xfId="144"/>
    <cellStyle name="SAPBEXheaderItem 3" xfId="145"/>
    <cellStyle name="SAPBEXheaderItem 4" xfId="146"/>
    <cellStyle name="SAPBEXheaderItem 5" xfId="147"/>
    <cellStyle name="SAPBEXheaderItem 6" xfId="148"/>
    <cellStyle name="SAPBEXheaderItem 7" xfId="149"/>
    <cellStyle name="SAPBEXheaderItem 8" xfId="150"/>
    <cellStyle name="SAPBEXheaderText" xfId="151"/>
    <cellStyle name="SAPBEXheaderText 2" xfId="152"/>
    <cellStyle name="SAPBEXheaderText 3" xfId="153"/>
    <cellStyle name="SAPBEXheaderText 4" xfId="154"/>
    <cellStyle name="SAPBEXheaderText 5" xfId="155"/>
    <cellStyle name="SAPBEXheaderText 6" xfId="156"/>
    <cellStyle name="SAPBEXheaderText 7" xfId="157"/>
    <cellStyle name="SAPBEXheaderText 8" xfId="158"/>
    <cellStyle name="SAPBEXHLevel0" xfId="159"/>
    <cellStyle name="SAPBEXHLevel0 2" xfId="160"/>
    <cellStyle name="SAPBEXHLevel0 3" xfId="161"/>
    <cellStyle name="SAPBEXHLevel0 4" xfId="162"/>
    <cellStyle name="SAPBEXHLevel0 5" xfId="163"/>
    <cellStyle name="SAPBEXHLevel0 6" xfId="164"/>
    <cellStyle name="SAPBEXHLevel0 7" xfId="165"/>
    <cellStyle name="SAPBEXHLevel0 8" xfId="166"/>
    <cellStyle name="SAPBEXHLevel0X" xfId="167"/>
    <cellStyle name="SAPBEXHLevel0X 2" xfId="168"/>
    <cellStyle name="SAPBEXHLevel0X 3" xfId="169"/>
    <cellStyle name="SAPBEXHLevel0X 4" xfId="170"/>
    <cellStyle name="SAPBEXHLevel0X 5" xfId="171"/>
    <cellStyle name="SAPBEXHLevel0X 6" xfId="172"/>
    <cellStyle name="SAPBEXHLevel0X 7" xfId="173"/>
    <cellStyle name="SAPBEXHLevel0X 8" xfId="174"/>
    <cellStyle name="SAPBEXHLevel1" xfId="175"/>
    <cellStyle name="SAPBEXHLevel1 2" xfId="176"/>
    <cellStyle name="SAPBEXHLevel1 3" xfId="177"/>
    <cellStyle name="SAPBEXHLevel1 4" xfId="178"/>
    <cellStyle name="SAPBEXHLevel1 5" xfId="179"/>
    <cellStyle name="SAPBEXHLevel1 6" xfId="180"/>
    <cellStyle name="SAPBEXHLevel1 7" xfId="181"/>
    <cellStyle name="SAPBEXHLevel1 8" xfId="182"/>
    <cellStyle name="SAPBEXHLevel1X" xfId="183"/>
    <cellStyle name="SAPBEXHLevel1X 2" xfId="184"/>
    <cellStyle name="SAPBEXHLevel1X 3" xfId="185"/>
    <cellStyle name="SAPBEXHLevel1X 4" xfId="186"/>
    <cellStyle name="SAPBEXHLevel1X 5" xfId="187"/>
    <cellStyle name="SAPBEXHLevel1X 6" xfId="188"/>
    <cellStyle name="SAPBEXHLevel1X 7" xfId="189"/>
    <cellStyle name="SAPBEXHLevel1X 8" xfId="190"/>
    <cellStyle name="SAPBEXHLevel2" xfId="191"/>
    <cellStyle name="SAPBEXHLevel2 2" xfId="192"/>
    <cellStyle name="SAPBEXHLevel2 3" xfId="193"/>
    <cellStyle name="SAPBEXHLevel2 4" xfId="194"/>
    <cellStyle name="SAPBEXHLevel2 5" xfId="195"/>
    <cellStyle name="SAPBEXHLevel2 6" xfId="196"/>
    <cellStyle name="SAPBEXHLevel2 7" xfId="197"/>
    <cellStyle name="SAPBEXHLevel2 8" xfId="198"/>
    <cellStyle name="SAPBEXHLevel2X" xfId="199"/>
    <cellStyle name="SAPBEXHLevel2X 2" xfId="200"/>
    <cellStyle name="SAPBEXHLevel2X 3" xfId="201"/>
    <cellStyle name="SAPBEXHLevel2X 4" xfId="202"/>
    <cellStyle name="SAPBEXHLevel2X 5" xfId="203"/>
    <cellStyle name="SAPBEXHLevel2X 6" xfId="204"/>
    <cellStyle name="SAPBEXHLevel2X 7" xfId="205"/>
    <cellStyle name="SAPBEXHLevel2X 8" xfId="206"/>
    <cellStyle name="SAPBEXHLevel2X 8 5 2" xfId="207"/>
    <cellStyle name="SAPBEXHLevel3" xfId="208"/>
    <cellStyle name="SAPBEXHLevel3 2" xfId="209"/>
    <cellStyle name="SAPBEXHLevel3 3" xfId="210"/>
    <cellStyle name="SAPBEXHLevel3 4" xfId="211"/>
    <cellStyle name="SAPBEXHLevel3 5" xfId="212"/>
    <cellStyle name="SAPBEXHLevel3 6" xfId="213"/>
    <cellStyle name="SAPBEXHLevel3 7" xfId="214"/>
    <cellStyle name="SAPBEXHLevel3 8" xfId="215"/>
    <cellStyle name="SAPBEXHLevel3_Kopija MURH 2012 - prijedlog prenamje za MF15 10 2012 dodatna sredstva v5 (2)" xfId="216"/>
    <cellStyle name="SAPBEXHLevel3X" xfId="217"/>
    <cellStyle name="SAPBEXHLevel3X 2" xfId="218"/>
    <cellStyle name="SAPBEXHLevel3X 3" xfId="219"/>
    <cellStyle name="SAPBEXHLevel3X 4" xfId="220"/>
    <cellStyle name="SAPBEXHLevel3X 5" xfId="221"/>
    <cellStyle name="SAPBEXHLevel3X 6" xfId="222"/>
    <cellStyle name="SAPBEXHLevel3X 7" xfId="223"/>
    <cellStyle name="SAPBEXHLevel3X 8" xfId="224"/>
    <cellStyle name="SAPBEXinputData" xfId="225"/>
    <cellStyle name="SAPBEXresData" xfId="226"/>
    <cellStyle name="SAPBEXresDataEmph" xfId="227"/>
    <cellStyle name="SAPBEXresItem" xfId="228"/>
    <cellStyle name="SAPBEXresItemX" xfId="229"/>
    <cellStyle name="SAPBEXstdData" xfId="230"/>
    <cellStyle name="SAPBEXstdDataEmph" xfId="231"/>
    <cellStyle name="SAPBEXstdItem" xfId="232"/>
    <cellStyle name="SAPBEXstdItem 2" xfId="233"/>
    <cellStyle name="SAPBEXstdItem 3" xfId="234"/>
    <cellStyle name="SAPBEXstdItem 4" xfId="235"/>
    <cellStyle name="SAPBEXstdItem 5" xfId="236"/>
    <cellStyle name="SAPBEXstdItem 6" xfId="237"/>
    <cellStyle name="SAPBEXstdItem 7" xfId="238"/>
    <cellStyle name="SAPBEXstdItem 8" xfId="239"/>
    <cellStyle name="SAPBEXstdItemX" xfId="240"/>
    <cellStyle name="SAPBEXtitle" xfId="241"/>
    <cellStyle name="SAPBEXundefined" xfId="242"/>
    <cellStyle name="Sheet Title" xfId="243"/>
    <cellStyle name="Tekst objašnjenja" xfId="244"/>
    <cellStyle name="Tekst upozorenja" xfId="245"/>
    <cellStyle name="Title" xfId="246"/>
    <cellStyle name="Total" xfId="247"/>
    <cellStyle name="Ukupni zbroj" xfId="248"/>
    <cellStyle name="Unos" xfId="249"/>
    <cellStyle name="Currency" xfId="250"/>
    <cellStyle name="Currency [0]" xfId="251"/>
    <cellStyle name="Warning Text" xfId="252"/>
    <cellStyle name="Comma" xfId="253"/>
    <cellStyle name="Comma [0]" xfId="254"/>
  </cellStyles>
  <dxfs count="2">
    <dxf>
      <font>
        <b val="0"/>
        <color indexed="37"/>
      </font>
      <fill>
        <patternFill patternType="solid">
          <fgColor indexed="47"/>
          <bgColor indexed="34"/>
        </patternFill>
      </fill>
    </dxf>
    <dxf>
      <font>
        <b val="0"/>
        <color rgb="FF800000"/>
      </font>
      <fill>
        <patternFill patternType="solid">
          <fgColor rgb="FFFFCC99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plesa\My%20Documents\sduu%202008\sduu%202008%20pregled%20%20planirano%20i%20dozna&#269;eno\sduu%20zgiga%2031.01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olic.SDUU\AppData\Local\Microsoft\Windows\Temporary%20Internet%20Files\Content.Outlook\3N74LZSF\Ministarstvo%20uprave%20-%20Prijedlog%20financijskog%20plana%20za%20prva%20tri%20mjeseca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plesa\My%20Documents\uredi%202010\preraspodjela%202010\procjena%2010.5.2010\Procjena%20potrebnih%20sredstva%20za%20pla&#263;e%20i%20prijevo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01"/>
      <sheetName val="List1 (2)"/>
    </sheetNames>
    <sheetDataSet>
      <sheetData sheetId="0">
        <row r="2">
          <cell r="I2">
            <v>804529</v>
          </cell>
        </row>
        <row r="3">
          <cell r="I3">
            <v>33957.65</v>
          </cell>
        </row>
        <row r="4">
          <cell r="I4">
            <v>9157.86</v>
          </cell>
        </row>
        <row r="5">
          <cell r="I5">
            <v>112220.11</v>
          </cell>
        </row>
        <row r="6">
          <cell r="I6">
            <v>13248.22</v>
          </cell>
        </row>
        <row r="7">
          <cell r="I7">
            <v>46689.5</v>
          </cell>
        </row>
        <row r="8">
          <cell r="I8">
            <v>17000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50689.55</v>
          </cell>
        </row>
        <row r="12">
          <cell r="I12">
            <v>1200</v>
          </cell>
        </row>
        <row r="13">
          <cell r="I13">
            <v>500</v>
          </cell>
        </row>
        <row r="14">
          <cell r="I14">
            <v>29569.32</v>
          </cell>
        </row>
        <row r="15">
          <cell r="I15">
            <v>0</v>
          </cell>
        </row>
        <row r="16">
          <cell r="I16">
            <v>16500</v>
          </cell>
        </row>
        <row r="17">
          <cell r="I17">
            <v>39775.62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7021.07</v>
          </cell>
        </row>
        <row r="22">
          <cell r="I22">
            <v>394466.51</v>
          </cell>
        </row>
        <row r="23">
          <cell r="I23">
            <v>0</v>
          </cell>
        </row>
        <row r="24">
          <cell r="I24">
            <v>18383.35</v>
          </cell>
        </row>
        <row r="25">
          <cell r="I25">
            <v>0</v>
          </cell>
        </row>
        <row r="26">
          <cell r="I26">
            <v>428.32</v>
          </cell>
        </row>
        <row r="27">
          <cell r="I27">
            <v>2334</v>
          </cell>
        </row>
        <row r="28">
          <cell r="I28">
            <v>1000</v>
          </cell>
        </row>
        <row r="29">
          <cell r="I29">
            <v>7500</v>
          </cell>
        </row>
        <row r="30">
          <cell r="I30">
            <v>20000</v>
          </cell>
        </row>
        <row r="31">
          <cell r="I31">
            <v>10000</v>
          </cell>
        </row>
        <row r="32">
          <cell r="I32">
            <v>2</v>
          </cell>
        </row>
        <row r="33">
          <cell r="I33">
            <v>6667</v>
          </cell>
        </row>
        <row r="34">
          <cell r="I34">
            <v>3334</v>
          </cell>
        </row>
        <row r="35">
          <cell r="I35">
            <v>2667</v>
          </cell>
        </row>
        <row r="36">
          <cell r="I36">
            <v>54637.8</v>
          </cell>
        </row>
        <row r="37">
          <cell r="I37">
            <v>3334</v>
          </cell>
        </row>
        <row r="38">
          <cell r="I38">
            <v>35502.8</v>
          </cell>
        </row>
        <row r="39">
          <cell r="I39">
            <v>1666</v>
          </cell>
        </row>
        <row r="40">
          <cell r="I40">
            <v>5124.93</v>
          </cell>
        </row>
        <row r="41">
          <cell r="I41">
            <v>0</v>
          </cell>
        </row>
        <row r="42">
          <cell r="I42">
            <v>6667</v>
          </cell>
        </row>
        <row r="43">
          <cell r="I43">
            <v>2309.29</v>
          </cell>
        </row>
        <row r="44">
          <cell r="I44">
            <v>4000</v>
          </cell>
        </row>
        <row r="45">
          <cell r="I45">
            <v>4654</v>
          </cell>
        </row>
        <row r="46">
          <cell r="I46">
            <v>6667</v>
          </cell>
        </row>
        <row r="47">
          <cell r="I47">
            <v>4000</v>
          </cell>
        </row>
        <row r="48">
          <cell r="I48">
            <v>6667</v>
          </cell>
        </row>
        <row r="49">
          <cell r="I49">
            <v>16667</v>
          </cell>
        </row>
        <row r="50">
          <cell r="I50">
            <v>3334</v>
          </cell>
        </row>
        <row r="51">
          <cell r="I51">
            <v>1334</v>
          </cell>
        </row>
        <row r="52">
          <cell r="I52">
            <v>500</v>
          </cell>
        </row>
        <row r="53">
          <cell r="I53">
            <v>10000</v>
          </cell>
        </row>
        <row r="54">
          <cell r="I54">
            <v>5000</v>
          </cell>
        </row>
        <row r="55">
          <cell r="I55">
            <v>12500</v>
          </cell>
        </row>
        <row r="56">
          <cell r="I56">
            <v>17165</v>
          </cell>
        </row>
        <row r="57">
          <cell r="I57">
            <v>5000</v>
          </cell>
        </row>
        <row r="58">
          <cell r="I58">
            <v>5000</v>
          </cell>
        </row>
        <row r="59">
          <cell r="I59">
            <v>1000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4634</v>
          </cell>
        </row>
        <row r="65">
          <cell r="I65">
            <v>0</v>
          </cell>
        </row>
        <row r="66">
          <cell r="I66">
            <v>1668</v>
          </cell>
        </row>
        <row r="67">
          <cell r="I67">
            <v>1668</v>
          </cell>
        </row>
        <row r="68">
          <cell r="I68">
            <v>834</v>
          </cell>
        </row>
        <row r="69">
          <cell r="I69">
            <v>334</v>
          </cell>
        </row>
        <row r="70">
          <cell r="I70">
            <v>1000</v>
          </cell>
        </row>
        <row r="71">
          <cell r="I71">
            <v>667</v>
          </cell>
        </row>
        <row r="72">
          <cell r="I72">
            <v>0</v>
          </cell>
        </row>
        <row r="73">
          <cell r="I73">
            <v>668</v>
          </cell>
        </row>
        <row r="74">
          <cell r="I74">
            <v>500</v>
          </cell>
        </row>
        <row r="75">
          <cell r="I75">
            <v>500</v>
          </cell>
        </row>
        <row r="76">
          <cell r="I76">
            <v>0</v>
          </cell>
        </row>
        <row r="77">
          <cell r="I77">
            <v>334</v>
          </cell>
        </row>
        <row r="78">
          <cell r="I78">
            <v>668</v>
          </cell>
        </row>
        <row r="79">
          <cell r="I79">
            <v>2</v>
          </cell>
        </row>
        <row r="80">
          <cell r="I80">
            <v>1000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3334</v>
          </cell>
        </row>
        <row r="84">
          <cell r="I84">
            <v>2767</v>
          </cell>
        </row>
        <row r="85">
          <cell r="I85">
            <v>29076</v>
          </cell>
        </row>
        <row r="86">
          <cell r="I86">
            <v>5000</v>
          </cell>
        </row>
        <row r="87">
          <cell r="I87">
            <v>6668</v>
          </cell>
        </row>
        <row r="88">
          <cell r="I88">
            <v>3334</v>
          </cell>
        </row>
        <row r="89">
          <cell r="I89">
            <v>334</v>
          </cell>
        </row>
        <row r="90">
          <cell r="I90">
            <v>10000</v>
          </cell>
        </row>
        <row r="91">
          <cell r="I91">
            <v>334</v>
          </cell>
        </row>
        <row r="92">
          <cell r="I92">
            <v>334</v>
          </cell>
        </row>
        <row r="93">
          <cell r="I93">
            <v>3334</v>
          </cell>
        </row>
        <row r="94">
          <cell r="I94">
            <v>334</v>
          </cell>
        </row>
        <row r="95">
          <cell r="I95">
            <v>168</v>
          </cell>
        </row>
        <row r="96">
          <cell r="I96">
            <v>26668</v>
          </cell>
        </row>
        <row r="97">
          <cell r="I97">
            <v>334</v>
          </cell>
        </row>
        <row r="98">
          <cell r="I98">
            <v>3334</v>
          </cell>
        </row>
        <row r="99">
          <cell r="I99">
            <v>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 razdjel 095 MFIN"/>
      <sheetName val="MU razdjel 095 moj"/>
      <sheetName val="MU razdjel 095 min"/>
      <sheetName val="MU razdjel 095"/>
      <sheetName val="09505"/>
      <sheetName val="095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655"/>
  <sheetViews>
    <sheetView tabSelected="1" zoomScaleSheetLayoutView="100" workbookViewId="0" topLeftCell="A1">
      <selection activeCell="J579" sqref="J579"/>
    </sheetView>
  </sheetViews>
  <sheetFormatPr defaultColWidth="9.00390625" defaultRowHeight="15.75"/>
  <cols>
    <col min="1" max="1" width="5.875" style="2" bestFit="1" customWidth="1"/>
    <col min="2" max="2" width="9.00390625" style="2" customWidth="1"/>
    <col min="3" max="3" width="6.875" style="2" customWidth="1"/>
    <col min="4" max="4" width="7.00390625" style="2" customWidth="1"/>
    <col min="5" max="5" width="44.875" style="2" customWidth="1"/>
    <col min="6" max="8" width="13.50390625" style="1" customWidth="1"/>
    <col min="9" max="42" width="18.375" style="2" customWidth="1"/>
    <col min="43" max="16384" width="9.00390625" style="2" customWidth="1"/>
  </cols>
  <sheetData>
    <row r="1" spans="1:9" s="16" customFormat="1" ht="16.5">
      <c r="A1" s="42"/>
      <c r="B1" s="42" t="s">
        <v>0</v>
      </c>
      <c r="C1" s="43"/>
      <c r="D1" s="43"/>
      <c r="E1" s="94"/>
      <c r="F1" s="76"/>
      <c r="G1" s="76"/>
      <c r="H1" s="76"/>
      <c r="I1" s="58"/>
    </row>
    <row r="2" spans="1:8" s="16" customFormat="1" ht="16.5">
      <c r="A2" s="42"/>
      <c r="B2" s="42" t="s">
        <v>1</v>
      </c>
      <c r="C2" s="43"/>
      <c r="D2" s="43"/>
      <c r="E2" s="94"/>
      <c r="F2" s="76"/>
      <c r="G2" s="76"/>
      <c r="H2" s="76"/>
    </row>
    <row r="3" spans="1:8" s="16" customFormat="1" ht="16.5">
      <c r="A3" s="44"/>
      <c r="B3" s="44" t="s">
        <v>2</v>
      </c>
      <c r="C3" s="43"/>
      <c r="D3" s="43"/>
      <c r="E3" s="94"/>
      <c r="F3" s="76"/>
      <c r="G3" s="76"/>
      <c r="H3" s="76"/>
    </row>
    <row r="4" spans="2:8" s="16" customFormat="1" ht="25.5" customHeight="1">
      <c r="B4" s="105" t="s">
        <v>212</v>
      </c>
      <c r="C4" s="105"/>
      <c r="D4" s="105"/>
      <c r="E4" s="105"/>
      <c r="F4" s="106"/>
      <c r="G4" s="106"/>
      <c r="H4" s="106"/>
    </row>
    <row r="5" spans="3:25" s="16" customFormat="1" ht="19.5" customHeight="1">
      <c r="C5" s="45"/>
      <c r="D5" s="45"/>
      <c r="E5" s="45"/>
      <c r="F5" s="76"/>
      <c r="G5" s="76"/>
      <c r="H5" s="76"/>
      <c r="I5" s="46"/>
      <c r="J5" s="46"/>
      <c r="K5" s="46"/>
      <c r="L5" s="46"/>
      <c r="M5" s="46"/>
      <c r="N5" s="46"/>
      <c r="O5" s="47"/>
      <c r="P5" s="47"/>
      <c r="Q5" s="47"/>
      <c r="R5" s="47"/>
      <c r="S5" s="47"/>
      <c r="T5" s="48"/>
      <c r="U5" s="48"/>
      <c r="V5" s="48"/>
      <c r="W5" s="48"/>
      <c r="X5" s="48"/>
      <c r="Y5" s="46"/>
    </row>
    <row r="6" spans="1:8" s="62" customFormat="1" ht="32.25" customHeight="1">
      <c r="A6" s="63" t="s">
        <v>157</v>
      </c>
      <c r="B6" s="63" t="s">
        <v>3</v>
      </c>
      <c r="C6" s="72" t="s">
        <v>4</v>
      </c>
      <c r="D6" s="72" t="s">
        <v>5</v>
      </c>
      <c r="E6" s="72" t="s">
        <v>6</v>
      </c>
      <c r="F6" s="73" t="s">
        <v>200</v>
      </c>
      <c r="G6" s="73" t="s">
        <v>203</v>
      </c>
      <c r="H6" s="73" t="s">
        <v>204</v>
      </c>
    </row>
    <row r="7" spans="1:8" s="16" customFormat="1" ht="15.75">
      <c r="A7" s="71" t="s">
        <v>178</v>
      </c>
      <c r="B7" s="71" t="s">
        <v>179</v>
      </c>
      <c r="C7" s="71" t="s">
        <v>7</v>
      </c>
      <c r="D7" s="71" t="s">
        <v>8</v>
      </c>
      <c r="E7" s="49">
        <v>4</v>
      </c>
      <c r="F7" s="49">
        <v>5</v>
      </c>
      <c r="G7" s="49">
        <v>6</v>
      </c>
      <c r="H7" s="49">
        <v>7</v>
      </c>
    </row>
    <row r="8" spans="1:8" s="16" customFormat="1" ht="30" customHeight="1">
      <c r="A8" s="15" t="s">
        <v>177</v>
      </c>
      <c r="B8" s="15" t="s">
        <v>9</v>
      </c>
      <c r="C8" s="15"/>
      <c r="D8" s="15"/>
      <c r="E8" s="15"/>
      <c r="F8" s="98">
        <f>+F9+F309+F423</f>
        <v>470380878</v>
      </c>
      <c r="G8" s="98">
        <f>+G9+G309+G423</f>
        <v>545842239</v>
      </c>
      <c r="H8" s="98">
        <f>+H9+H309+H423</f>
        <v>479184174</v>
      </c>
    </row>
    <row r="9" spans="1:12" s="16" customFormat="1" ht="31.5" customHeight="1">
      <c r="A9" s="20" t="s">
        <v>159</v>
      </c>
      <c r="B9" s="20" t="s">
        <v>156</v>
      </c>
      <c r="C9" s="21"/>
      <c r="D9" s="21"/>
      <c r="E9" s="22"/>
      <c r="F9" s="98">
        <f>+F10</f>
        <v>168395956</v>
      </c>
      <c r="G9" s="98">
        <f>+G10</f>
        <v>230836451</v>
      </c>
      <c r="H9" s="98">
        <f>+H10</f>
        <v>163676142</v>
      </c>
      <c r="J9" s="58"/>
      <c r="K9" s="58"/>
      <c r="L9" s="58"/>
    </row>
    <row r="10" spans="1:8" s="16" customFormat="1" ht="15.75">
      <c r="A10" s="17" t="s">
        <v>159</v>
      </c>
      <c r="B10" s="17" t="s">
        <v>10</v>
      </c>
      <c r="C10" s="18"/>
      <c r="D10" s="18"/>
      <c r="E10" s="19"/>
      <c r="F10" s="98">
        <f>+F11+F221</f>
        <v>168395956</v>
      </c>
      <c r="G10" s="98">
        <f>+G11+G221</f>
        <v>230836451</v>
      </c>
      <c r="H10" s="98">
        <f>+H11+H221</f>
        <v>163676142</v>
      </c>
    </row>
    <row r="11" spans="1:8" s="16" customFormat="1" ht="15.75">
      <c r="A11" s="20" t="s">
        <v>159</v>
      </c>
      <c r="B11" s="20" t="s">
        <v>11</v>
      </c>
      <c r="C11" s="21"/>
      <c r="D11" s="21"/>
      <c r="E11" s="22"/>
      <c r="F11" s="98">
        <f>+F12+F75+F79+F83+F102+F115+F128+F141+F155+F162+F217+F148</f>
        <v>64010289</v>
      </c>
      <c r="G11" s="98">
        <f>+G12+G75+G79+G83+G102+G115+G128+G141+G155+G162+G217+G148</f>
        <v>116443038</v>
      </c>
      <c r="H11" s="98">
        <f>+H12+H75+H79+H83+H102+H115+H128+H141+H155+H162+H217+H148</f>
        <v>97842809</v>
      </c>
    </row>
    <row r="12" spans="1:8" s="16" customFormat="1" ht="15.75">
      <c r="A12" s="23" t="s">
        <v>159</v>
      </c>
      <c r="B12" s="23" t="s">
        <v>12</v>
      </c>
      <c r="C12" s="24"/>
      <c r="D12" s="23"/>
      <c r="E12" s="23"/>
      <c r="F12" s="99">
        <f>+F14+F17+F19+F23+F28+F34+F44+F46+F53+F58+F61+F67+F72+F70</f>
        <v>28646306</v>
      </c>
      <c r="G12" s="99">
        <f>+G14+G17+G19+G23+G28+G34+G44+G46+G53+G58+G61+G67+G72+G70</f>
        <v>29554851</v>
      </c>
      <c r="H12" s="99">
        <f>+H14+H17+H19+H23+H28+H34+H44+H46+H53+H58+H61+H67+H72+H70</f>
        <v>29350593</v>
      </c>
    </row>
    <row r="13" spans="1:8" s="25" customFormat="1" ht="15.75">
      <c r="A13" s="28" t="s">
        <v>159</v>
      </c>
      <c r="B13" s="28" t="s">
        <v>15</v>
      </c>
      <c r="C13" s="29" t="s">
        <v>16</v>
      </c>
      <c r="D13" s="26">
        <v>31</v>
      </c>
      <c r="E13" s="26" t="s">
        <v>161</v>
      </c>
      <c r="F13" s="100">
        <f>F14+F17+F19</f>
        <v>23477535</v>
      </c>
      <c r="G13" s="100">
        <f>G14+G17+G19</f>
        <v>24305535</v>
      </c>
      <c r="H13" s="100">
        <f>H14+H17+H19</f>
        <v>24422535</v>
      </c>
    </row>
    <row r="14" spans="1:8" s="32" customFormat="1" ht="15.75">
      <c r="A14" s="28" t="s">
        <v>159</v>
      </c>
      <c r="B14" s="28" t="s">
        <v>15</v>
      </c>
      <c r="C14" s="29" t="s">
        <v>16</v>
      </c>
      <c r="D14" s="30" t="s">
        <v>13</v>
      </c>
      <c r="E14" s="31" t="s">
        <v>14</v>
      </c>
      <c r="F14" s="100">
        <f>+F15+F16</f>
        <v>19722130</v>
      </c>
      <c r="G14" s="100">
        <f>+G15+G16</f>
        <v>20222130</v>
      </c>
      <c r="H14" s="100">
        <f>+H15+H16</f>
        <v>20528447</v>
      </c>
    </row>
    <row r="15" spans="1:8" ht="15.75">
      <c r="A15" s="4" t="s">
        <v>159</v>
      </c>
      <c r="B15" s="4" t="s">
        <v>15</v>
      </c>
      <c r="C15" s="4" t="s">
        <v>16</v>
      </c>
      <c r="D15" s="4" t="s">
        <v>17</v>
      </c>
      <c r="E15" s="4" t="s">
        <v>18</v>
      </c>
      <c r="F15" s="5">
        <f>19300000+134416+187714</f>
        <v>19622130</v>
      </c>
      <c r="G15" s="5">
        <f>19800000+134416+187714</f>
        <v>20122130</v>
      </c>
      <c r="H15" s="5">
        <f>19300000+134416+187714+806317</f>
        <v>20428447</v>
      </c>
    </row>
    <row r="16" spans="1:8" ht="15.75">
      <c r="A16" s="4" t="s">
        <v>159</v>
      </c>
      <c r="B16" s="4" t="s">
        <v>15</v>
      </c>
      <c r="C16" s="4" t="s">
        <v>16</v>
      </c>
      <c r="D16" s="4" t="s">
        <v>19</v>
      </c>
      <c r="E16" s="4" t="s">
        <v>20</v>
      </c>
      <c r="F16" s="5">
        <v>100000</v>
      </c>
      <c r="G16" s="5">
        <v>100000</v>
      </c>
      <c r="H16" s="5">
        <v>100000</v>
      </c>
    </row>
    <row r="17" spans="1:8" s="32" customFormat="1" ht="15.75">
      <c r="A17" s="28" t="s">
        <v>159</v>
      </c>
      <c r="B17" s="28" t="s">
        <v>15</v>
      </c>
      <c r="C17" s="29" t="s">
        <v>16</v>
      </c>
      <c r="D17" s="30" t="s">
        <v>21</v>
      </c>
      <c r="E17" s="31" t="s">
        <v>22</v>
      </c>
      <c r="F17" s="100">
        <f>+F18</f>
        <v>360000</v>
      </c>
      <c r="G17" s="100">
        <f>+G18</f>
        <v>360000</v>
      </c>
      <c r="H17" s="100">
        <f>+H18</f>
        <v>360000</v>
      </c>
    </row>
    <row r="18" spans="1:8" ht="15.75">
      <c r="A18" s="4" t="s">
        <v>159</v>
      </c>
      <c r="B18" s="4" t="s">
        <v>15</v>
      </c>
      <c r="C18" s="4" t="s">
        <v>16</v>
      </c>
      <c r="D18" s="4" t="s">
        <v>23</v>
      </c>
      <c r="E18" s="4" t="s">
        <v>22</v>
      </c>
      <c r="F18" s="5">
        <v>360000</v>
      </c>
      <c r="G18" s="5">
        <v>360000</v>
      </c>
      <c r="H18" s="5">
        <v>360000</v>
      </c>
    </row>
    <row r="19" spans="1:8" s="32" customFormat="1" ht="15.75">
      <c r="A19" s="28" t="s">
        <v>159</v>
      </c>
      <c r="B19" s="28" t="s">
        <v>15</v>
      </c>
      <c r="C19" s="29" t="s">
        <v>16</v>
      </c>
      <c r="D19" s="30" t="s">
        <v>24</v>
      </c>
      <c r="E19" s="31" t="s">
        <v>25</v>
      </c>
      <c r="F19" s="100">
        <f>+F20+F21</f>
        <v>3395405</v>
      </c>
      <c r="G19" s="100">
        <f>+G20+G21</f>
        <v>3723405</v>
      </c>
      <c r="H19" s="100">
        <f>+H20+H21</f>
        <v>3534088</v>
      </c>
    </row>
    <row r="20" spans="1:8" ht="15.75">
      <c r="A20" s="4" t="s">
        <v>159</v>
      </c>
      <c r="B20" s="4" t="s">
        <v>15</v>
      </c>
      <c r="C20" s="4" t="s">
        <v>16</v>
      </c>
      <c r="D20" s="4" t="s">
        <v>26</v>
      </c>
      <c r="E20" s="4" t="s">
        <v>27</v>
      </c>
      <c r="F20" s="5">
        <f>3010000+20834+29095</f>
        <v>3059929</v>
      </c>
      <c r="G20" s="5">
        <f>3260000+20834+29095</f>
        <v>3309929</v>
      </c>
      <c r="H20" s="5">
        <f>3010000+20834+29095+124976</f>
        <v>3184905</v>
      </c>
    </row>
    <row r="21" spans="1:8" ht="15.75">
      <c r="A21" s="4" t="s">
        <v>159</v>
      </c>
      <c r="B21" s="4" t="s">
        <v>15</v>
      </c>
      <c r="C21" s="4" t="s">
        <v>16</v>
      </c>
      <c r="D21" s="4" t="s">
        <v>28</v>
      </c>
      <c r="E21" s="4" t="s">
        <v>29</v>
      </c>
      <c r="F21" s="5">
        <f>330000+2285+3191</f>
        <v>335476</v>
      </c>
      <c r="G21" s="5">
        <f>408000+2285+3191</f>
        <v>413476</v>
      </c>
      <c r="H21" s="5">
        <f>330000+2285+3191+13707</f>
        <v>349183</v>
      </c>
    </row>
    <row r="22" spans="1:8" s="25" customFormat="1" ht="15.75">
      <c r="A22" s="28" t="s">
        <v>159</v>
      </c>
      <c r="B22" s="28" t="s">
        <v>15</v>
      </c>
      <c r="C22" s="29" t="s">
        <v>16</v>
      </c>
      <c r="D22" s="26">
        <v>32</v>
      </c>
      <c r="E22" s="26" t="s">
        <v>163</v>
      </c>
      <c r="F22" s="100">
        <f>F23+F28+F34+F44+F46</f>
        <v>4714271</v>
      </c>
      <c r="G22" s="100">
        <f>G23+G28+G34+G44+G46</f>
        <v>4794816</v>
      </c>
      <c r="H22" s="100">
        <f>H23+H28+H34+H44+H46</f>
        <v>4493558</v>
      </c>
    </row>
    <row r="23" spans="1:8" s="32" customFormat="1" ht="15.75">
      <c r="A23" s="28" t="s">
        <v>159</v>
      </c>
      <c r="B23" s="28" t="s">
        <v>15</v>
      </c>
      <c r="C23" s="29" t="s">
        <v>16</v>
      </c>
      <c r="D23" s="30" t="s">
        <v>30</v>
      </c>
      <c r="E23" s="31" t="s">
        <v>31</v>
      </c>
      <c r="F23" s="100">
        <f>+F24+F25+F26+F27</f>
        <v>1025000</v>
      </c>
      <c r="G23" s="100">
        <f>+G24+G25+G26+G27</f>
        <v>1025000</v>
      </c>
      <c r="H23" s="100">
        <f>+H24+H25+H26+H27</f>
        <v>975000</v>
      </c>
    </row>
    <row r="24" spans="1:8" ht="15.75">
      <c r="A24" s="4" t="s">
        <v>159</v>
      </c>
      <c r="B24" s="4" t="s">
        <v>15</v>
      </c>
      <c r="C24" s="4" t="s">
        <v>16</v>
      </c>
      <c r="D24" s="4" t="s">
        <v>32</v>
      </c>
      <c r="E24" s="4" t="s">
        <v>33</v>
      </c>
      <c r="F24" s="5">
        <v>300000</v>
      </c>
      <c r="G24" s="5">
        <v>300000</v>
      </c>
      <c r="H24" s="5">
        <v>250000</v>
      </c>
    </row>
    <row r="25" spans="1:8" ht="15.75">
      <c r="A25" s="4" t="s">
        <v>159</v>
      </c>
      <c r="B25" s="4" t="s">
        <v>15</v>
      </c>
      <c r="C25" s="4" t="s">
        <v>16</v>
      </c>
      <c r="D25" s="4" t="s">
        <v>34</v>
      </c>
      <c r="E25" s="4" t="s">
        <v>35</v>
      </c>
      <c r="F25" s="5">
        <v>640000</v>
      </c>
      <c r="G25" s="5">
        <v>640000</v>
      </c>
      <c r="H25" s="5">
        <v>640000</v>
      </c>
    </row>
    <row r="26" spans="1:8" ht="15.75">
      <c r="A26" s="4" t="s">
        <v>159</v>
      </c>
      <c r="B26" s="4" t="s">
        <v>15</v>
      </c>
      <c r="C26" s="4" t="s">
        <v>16</v>
      </c>
      <c r="D26" s="4" t="s">
        <v>36</v>
      </c>
      <c r="E26" s="4" t="s">
        <v>37</v>
      </c>
      <c r="F26" s="5">
        <v>80000</v>
      </c>
      <c r="G26" s="5">
        <v>80000</v>
      </c>
      <c r="H26" s="5">
        <v>80000</v>
      </c>
    </row>
    <row r="27" spans="1:8" ht="15.75">
      <c r="A27" s="4" t="s">
        <v>159</v>
      </c>
      <c r="B27" s="4" t="s">
        <v>15</v>
      </c>
      <c r="C27" s="4" t="s">
        <v>16</v>
      </c>
      <c r="D27" s="6">
        <v>3214</v>
      </c>
      <c r="E27" s="4" t="s">
        <v>38</v>
      </c>
      <c r="F27" s="5">
        <v>5000</v>
      </c>
      <c r="G27" s="5">
        <v>5000</v>
      </c>
      <c r="H27" s="5">
        <v>5000</v>
      </c>
    </row>
    <row r="28" spans="1:9" s="32" customFormat="1" ht="15.75">
      <c r="A28" s="28" t="s">
        <v>159</v>
      </c>
      <c r="B28" s="28" t="s">
        <v>15</v>
      </c>
      <c r="C28" s="29" t="s">
        <v>16</v>
      </c>
      <c r="D28" s="30" t="s">
        <v>39</v>
      </c>
      <c r="E28" s="31" t="s">
        <v>40</v>
      </c>
      <c r="F28" s="100">
        <f>SUM(F29:F33)</f>
        <v>1044400</v>
      </c>
      <c r="G28" s="100">
        <f>SUM(G29:G33)</f>
        <v>1033000</v>
      </c>
      <c r="H28" s="100">
        <f>SUM(H29:H33)</f>
        <v>953000</v>
      </c>
      <c r="I28" s="2"/>
    </row>
    <row r="29" spans="1:8" ht="15.75">
      <c r="A29" s="4" t="s">
        <v>159</v>
      </c>
      <c r="B29" s="4" t="s">
        <v>15</v>
      </c>
      <c r="C29" s="4" t="s">
        <v>16</v>
      </c>
      <c r="D29" s="4" t="s">
        <v>41</v>
      </c>
      <c r="E29" s="4" t="s">
        <v>42</v>
      </c>
      <c r="F29" s="5">
        <v>261400</v>
      </c>
      <c r="G29" s="5">
        <v>250000</v>
      </c>
      <c r="H29" s="5">
        <f>250000-20000</f>
        <v>230000</v>
      </c>
    </row>
    <row r="30" spans="1:8" ht="15.75">
      <c r="A30" s="4" t="s">
        <v>159</v>
      </c>
      <c r="B30" s="4" t="s">
        <v>15</v>
      </c>
      <c r="C30" s="4" t="s">
        <v>16</v>
      </c>
      <c r="D30" s="4" t="s">
        <v>43</v>
      </c>
      <c r="E30" s="4" t="s">
        <v>44</v>
      </c>
      <c r="F30" s="5">
        <v>700000</v>
      </c>
      <c r="G30" s="5">
        <v>700000</v>
      </c>
      <c r="H30" s="5">
        <v>650000</v>
      </c>
    </row>
    <row r="31" spans="1:8" ht="15.75">
      <c r="A31" s="4" t="s">
        <v>159</v>
      </c>
      <c r="B31" s="4" t="s">
        <v>15</v>
      </c>
      <c r="C31" s="4" t="s">
        <v>16</v>
      </c>
      <c r="D31" s="4" t="s">
        <v>45</v>
      </c>
      <c r="E31" s="4" t="s">
        <v>46</v>
      </c>
      <c r="F31" s="5">
        <v>30000</v>
      </c>
      <c r="G31" s="5">
        <v>30000</v>
      </c>
      <c r="H31" s="5">
        <v>30000</v>
      </c>
    </row>
    <row r="32" spans="1:8" ht="15.75">
      <c r="A32" s="4" t="s">
        <v>159</v>
      </c>
      <c r="B32" s="4" t="s">
        <v>15</v>
      </c>
      <c r="C32" s="4" t="s">
        <v>16</v>
      </c>
      <c r="D32" s="4" t="s">
        <v>47</v>
      </c>
      <c r="E32" s="4" t="s">
        <v>48</v>
      </c>
      <c r="F32" s="5">
        <v>50000</v>
      </c>
      <c r="G32" s="5">
        <v>50000</v>
      </c>
      <c r="H32" s="5">
        <f>50000-10000</f>
        <v>40000</v>
      </c>
    </row>
    <row r="33" spans="1:8" ht="15.75">
      <c r="A33" s="4" t="s">
        <v>159</v>
      </c>
      <c r="B33" s="4" t="s">
        <v>15</v>
      </c>
      <c r="C33" s="4" t="s">
        <v>16</v>
      </c>
      <c r="D33" s="6">
        <v>3227</v>
      </c>
      <c r="E33" s="4" t="s">
        <v>134</v>
      </c>
      <c r="F33" s="5">
        <v>3000</v>
      </c>
      <c r="G33" s="5">
        <v>3000</v>
      </c>
      <c r="H33" s="5">
        <v>3000</v>
      </c>
    </row>
    <row r="34" spans="1:9" s="32" customFormat="1" ht="15.75">
      <c r="A34" s="28" t="s">
        <v>159</v>
      </c>
      <c r="B34" s="28" t="s">
        <v>15</v>
      </c>
      <c r="C34" s="29" t="s">
        <v>16</v>
      </c>
      <c r="D34" s="30" t="s">
        <v>49</v>
      </c>
      <c r="E34" s="31" t="s">
        <v>50</v>
      </c>
      <c r="F34" s="100">
        <f>+F35+F36+F37+F38+F39+F40+F41+F42+F43</f>
        <v>2354871</v>
      </c>
      <c r="G34" s="100">
        <f>+G35+G36+G37+G38+G39+G40+G41+G42+G43</f>
        <v>2446816</v>
      </c>
      <c r="H34" s="100">
        <f>+H35+H36+H37+H38+H39+H40+H41+H42+H43</f>
        <v>2275558</v>
      </c>
      <c r="I34" s="2"/>
    </row>
    <row r="35" spans="1:8" ht="15.75">
      <c r="A35" s="4" t="s">
        <v>159</v>
      </c>
      <c r="B35" s="4" t="s">
        <v>15</v>
      </c>
      <c r="C35" s="4" t="s">
        <v>16</v>
      </c>
      <c r="D35" s="4" t="s">
        <v>51</v>
      </c>
      <c r="E35" s="4" t="s">
        <v>52</v>
      </c>
      <c r="F35" s="5">
        <v>500000</v>
      </c>
      <c r="G35" s="5">
        <v>500000</v>
      </c>
      <c r="H35" s="5">
        <f>500000-30000</f>
        <v>470000</v>
      </c>
    </row>
    <row r="36" spans="1:8" ht="15.75">
      <c r="A36" s="4" t="s">
        <v>159</v>
      </c>
      <c r="B36" s="4" t="s">
        <v>15</v>
      </c>
      <c r="C36" s="4" t="s">
        <v>16</v>
      </c>
      <c r="D36" s="4" t="s">
        <v>53</v>
      </c>
      <c r="E36" s="4" t="s">
        <v>54</v>
      </c>
      <c r="F36" s="5">
        <f>400000-1629+6500</f>
        <v>404871</v>
      </c>
      <c r="G36" s="5">
        <f>400000-9684+6500</f>
        <v>396816</v>
      </c>
      <c r="H36" s="5">
        <f>400000-7442-3500</f>
        <v>389058</v>
      </c>
    </row>
    <row r="37" spans="1:8" ht="15.75">
      <c r="A37" s="4" t="s">
        <v>159</v>
      </c>
      <c r="B37" s="4" t="s">
        <v>15</v>
      </c>
      <c r="C37" s="4" t="s">
        <v>16</v>
      </c>
      <c r="D37" s="4" t="s">
        <v>55</v>
      </c>
      <c r="E37" s="4" t="s">
        <v>56</v>
      </c>
      <c r="F37" s="5">
        <v>60000</v>
      </c>
      <c r="G37" s="5">
        <v>60000</v>
      </c>
      <c r="H37" s="5">
        <v>60000</v>
      </c>
    </row>
    <row r="38" spans="1:8" ht="15.75">
      <c r="A38" s="4" t="s">
        <v>159</v>
      </c>
      <c r="B38" s="4" t="s">
        <v>15</v>
      </c>
      <c r="C38" s="4" t="s">
        <v>16</v>
      </c>
      <c r="D38" s="4" t="s">
        <v>57</v>
      </c>
      <c r="E38" s="4" t="s">
        <v>58</v>
      </c>
      <c r="F38" s="5">
        <v>200000</v>
      </c>
      <c r="G38" s="5">
        <v>200000</v>
      </c>
      <c r="H38" s="5">
        <v>200000</v>
      </c>
    </row>
    <row r="39" spans="1:8" ht="15.75">
      <c r="A39" s="4" t="s">
        <v>159</v>
      </c>
      <c r="B39" s="4" t="s">
        <v>15</v>
      </c>
      <c r="C39" s="4" t="s">
        <v>16</v>
      </c>
      <c r="D39" s="6">
        <v>3235</v>
      </c>
      <c r="E39" s="4" t="s">
        <v>59</v>
      </c>
      <c r="F39" s="5">
        <v>180000</v>
      </c>
      <c r="G39" s="5">
        <v>200000</v>
      </c>
      <c r="H39" s="5">
        <v>166500</v>
      </c>
    </row>
    <row r="40" spans="1:8" ht="15.75">
      <c r="A40" s="4" t="s">
        <v>159</v>
      </c>
      <c r="B40" s="4" t="s">
        <v>15</v>
      </c>
      <c r="C40" s="4" t="s">
        <v>16</v>
      </c>
      <c r="D40" s="4" t="s">
        <v>60</v>
      </c>
      <c r="E40" s="4" t="s">
        <v>61</v>
      </c>
      <c r="F40" s="5">
        <v>10000</v>
      </c>
      <c r="G40" s="5">
        <v>90000</v>
      </c>
      <c r="H40" s="5">
        <v>10000</v>
      </c>
    </row>
    <row r="41" spans="1:8" ht="15.75">
      <c r="A41" s="4" t="s">
        <v>159</v>
      </c>
      <c r="B41" s="4" t="s">
        <v>15</v>
      </c>
      <c r="C41" s="4" t="s">
        <v>16</v>
      </c>
      <c r="D41" s="4" t="s">
        <v>62</v>
      </c>
      <c r="E41" s="4" t="s">
        <v>63</v>
      </c>
      <c r="F41" s="5">
        <v>250000</v>
      </c>
      <c r="G41" s="5">
        <v>250000</v>
      </c>
      <c r="H41" s="5">
        <v>250000</v>
      </c>
    </row>
    <row r="42" spans="1:8" ht="15.75">
      <c r="A42" s="4" t="s">
        <v>159</v>
      </c>
      <c r="B42" s="4" t="s">
        <v>15</v>
      </c>
      <c r="C42" s="4" t="s">
        <v>16</v>
      </c>
      <c r="D42" s="4" t="s">
        <v>64</v>
      </c>
      <c r="E42" s="4" t="s">
        <v>65</v>
      </c>
      <c r="F42" s="5">
        <v>350000</v>
      </c>
      <c r="G42" s="5">
        <v>350000</v>
      </c>
      <c r="H42" s="5">
        <v>350000</v>
      </c>
    </row>
    <row r="43" spans="1:8" ht="15.75">
      <c r="A43" s="4" t="s">
        <v>159</v>
      </c>
      <c r="B43" s="4" t="s">
        <v>15</v>
      </c>
      <c r="C43" s="4" t="s">
        <v>16</v>
      </c>
      <c r="D43" s="4" t="s">
        <v>66</v>
      </c>
      <c r="E43" s="4" t="s">
        <v>67</v>
      </c>
      <c r="F43" s="5">
        <v>400000</v>
      </c>
      <c r="G43" s="5">
        <v>400000</v>
      </c>
      <c r="H43" s="5">
        <v>380000</v>
      </c>
    </row>
    <row r="44" spans="1:9" s="32" customFormat="1" ht="15.75">
      <c r="A44" s="28" t="s">
        <v>159</v>
      </c>
      <c r="B44" s="28" t="s">
        <v>15</v>
      </c>
      <c r="C44" s="29" t="s">
        <v>16</v>
      </c>
      <c r="D44" s="30" t="s">
        <v>68</v>
      </c>
      <c r="E44" s="31" t="s">
        <v>69</v>
      </c>
      <c r="F44" s="100">
        <f>+F45</f>
        <v>10000</v>
      </c>
      <c r="G44" s="100">
        <f>+G45</f>
        <v>10000</v>
      </c>
      <c r="H44" s="100">
        <f>+H45</f>
        <v>10000</v>
      </c>
      <c r="I44" s="2"/>
    </row>
    <row r="45" spans="1:8" ht="15.75">
      <c r="A45" s="4" t="s">
        <v>159</v>
      </c>
      <c r="B45" s="4" t="s">
        <v>15</v>
      </c>
      <c r="C45" s="4" t="s">
        <v>16</v>
      </c>
      <c r="D45" s="6">
        <v>3241</v>
      </c>
      <c r="E45" s="4" t="s">
        <v>69</v>
      </c>
      <c r="F45" s="5">
        <v>10000</v>
      </c>
      <c r="G45" s="5">
        <v>10000</v>
      </c>
      <c r="H45" s="5">
        <v>10000</v>
      </c>
    </row>
    <row r="46" spans="1:9" s="32" customFormat="1" ht="15.75">
      <c r="A46" s="28" t="s">
        <v>159</v>
      </c>
      <c r="B46" s="28" t="s">
        <v>15</v>
      </c>
      <c r="C46" s="29" t="s">
        <v>16</v>
      </c>
      <c r="D46" s="30" t="s">
        <v>70</v>
      </c>
      <c r="E46" s="31" t="s">
        <v>79</v>
      </c>
      <c r="F46" s="100">
        <f>SUM(F47:F51)</f>
        <v>280000</v>
      </c>
      <c r="G46" s="100">
        <f>SUM(G47:G51)</f>
        <v>280000</v>
      </c>
      <c r="H46" s="100">
        <f>SUM(H47:H51)</f>
        <v>280000</v>
      </c>
      <c r="I46" s="2"/>
    </row>
    <row r="47" spans="1:8" ht="15.75">
      <c r="A47" s="4" t="s">
        <v>159</v>
      </c>
      <c r="B47" s="4" t="s">
        <v>15</v>
      </c>
      <c r="C47" s="4" t="s">
        <v>16</v>
      </c>
      <c r="D47" s="4" t="s">
        <v>71</v>
      </c>
      <c r="E47" s="4" t="s">
        <v>72</v>
      </c>
      <c r="F47" s="5">
        <v>25000</v>
      </c>
      <c r="G47" s="5">
        <v>25000</v>
      </c>
      <c r="H47" s="5">
        <v>25000</v>
      </c>
    </row>
    <row r="48" spans="1:8" ht="15.75">
      <c r="A48" s="4" t="s">
        <v>159</v>
      </c>
      <c r="B48" s="4" t="s">
        <v>15</v>
      </c>
      <c r="C48" s="4" t="s">
        <v>16</v>
      </c>
      <c r="D48" s="4" t="s">
        <v>73</v>
      </c>
      <c r="E48" s="4" t="s">
        <v>74</v>
      </c>
      <c r="F48" s="5">
        <v>70000</v>
      </c>
      <c r="G48" s="5">
        <v>70000</v>
      </c>
      <c r="H48" s="5">
        <v>70000</v>
      </c>
    </row>
    <row r="49" spans="1:8" ht="15.75">
      <c r="A49" s="4" t="s">
        <v>159</v>
      </c>
      <c r="B49" s="4" t="s">
        <v>15</v>
      </c>
      <c r="C49" s="4" t="s">
        <v>16</v>
      </c>
      <c r="D49" s="4" t="s">
        <v>75</v>
      </c>
      <c r="E49" s="4" t="s">
        <v>76</v>
      </c>
      <c r="F49" s="5">
        <v>20000</v>
      </c>
      <c r="G49" s="5">
        <v>20000</v>
      </c>
      <c r="H49" s="5">
        <v>20000</v>
      </c>
    </row>
    <row r="50" spans="1:8" ht="15.75">
      <c r="A50" s="4" t="s">
        <v>159</v>
      </c>
      <c r="B50" s="4" t="s">
        <v>15</v>
      </c>
      <c r="C50" s="4" t="s">
        <v>16</v>
      </c>
      <c r="D50" s="6">
        <v>3295</v>
      </c>
      <c r="E50" s="4" t="s">
        <v>77</v>
      </c>
      <c r="F50" s="5">
        <v>15000</v>
      </c>
      <c r="G50" s="5">
        <v>15000</v>
      </c>
      <c r="H50" s="5">
        <v>15000</v>
      </c>
    </row>
    <row r="51" spans="1:8" ht="15.75">
      <c r="A51" s="4" t="s">
        <v>159</v>
      </c>
      <c r="B51" s="4" t="s">
        <v>15</v>
      </c>
      <c r="C51" s="4" t="s">
        <v>16</v>
      </c>
      <c r="D51" s="4" t="s">
        <v>78</v>
      </c>
      <c r="E51" s="4" t="s">
        <v>79</v>
      </c>
      <c r="F51" s="5">
        <v>150000</v>
      </c>
      <c r="G51" s="5">
        <v>150000</v>
      </c>
      <c r="H51" s="5">
        <v>150000</v>
      </c>
    </row>
    <row r="52" spans="1:9" s="25" customFormat="1" ht="15.75">
      <c r="A52" s="28" t="s">
        <v>159</v>
      </c>
      <c r="B52" s="28" t="s">
        <v>15</v>
      </c>
      <c r="C52" s="29" t="s">
        <v>16</v>
      </c>
      <c r="D52" s="26">
        <v>34</v>
      </c>
      <c r="E52" s="26" t="s">
        <v>169</v>
      </c>
      <c r="F52" s="100">
        <f>F53</f>
        <v>14500</v>
      </c>
      <c r="G52" s="100">
        <f>G53</f>
        <v>14500</v>
      </c>
      <c r="H52" s="100">
        <f>H53</f>
        <v>14500</v>
      </c>
      <c r="I52" s="2"/>
    </row>
    <row r="53" spans="1:9" s="32" customFormat="1" ht="15.75">
      <c r="A53" s="28" t="s">
        <v>159</v>
      </c>
      <c r="B53" s="28" t="s">
        <v>15</v>
      </c>
      <c r="C53" s="29" t="s">
        <v>16</v>
      </c>
      <c r="D53" s="30" t="s">
        <v>80</v>
      </c>
      <c r="E53" s="31" t="s">
        <v>81</v>
      </c>
      <c r="F53" s="100">
        <f>+F54+F55+F56</f>
        <v>14500</v>
      </c>
      <c r="G53" s="100">
        <f>+G54+G55+G56</f>
        <v>14500</v>
      </c>
      <c r="H53" s="100">
        <f>+H54+H55+H56</f>
        <v>14500</v>
      </c>
      <c r="I53" s="2"/>
    </row>
    <row r="54" spans="1:8" ht="15.75">
      <c r="A54" s="4" t="s">
        <v>159</v>
      </c>
      <c r="B54" s="4" t="s">
        <v>15</v>
      </c>
      <c r="C54" s="4" t="s">
        <v>16</v>
      </c>
      <c r="D54" s="4" t="s">
        <v>82</v>
      </c>
      <c r="E54" s="4" t="s">
        <v>83</v>
      </c>
      <c r="F54" s="5">
        <v>10000</v>
      </c>
      <c r="G54" s="5">
        <v>10000</v>
      </c>
      <c r="H54" s="5">
        <v>10000</v>
      </c>
    </row>
    <row r="55" spans="1:8" ht="15.75">
      <c r="A55" s="4" t="s">
        <v>159</v>
      </c>
      <c r="B55" s="4" t="s">
        <v>15</v>
      </c>
      <c r="C55" s="4" t="s">
        <v>16</v>
      </c>
      <c r="D55" s="4" t="s">
        <v>84</v>
      </c>
      <c r="E55" s="4" t="s">
        <v>85</v>
      </c>
      <c r="F55" s="5">
        <v>4000</v>
      </c>
      <c r="G55" s="5">
        <v>4000</v>
      </c>
      <c r="H55" s="5">
        <v>4000</v>
      </c>
    </row>
    <row r="56" spans="1:8" ht="15.75">
      <c r="A56" s="4" t="s">
        <v>159</v>
      </c>
      <c r="B56" s="4" t="s">
        <v>15</v>
      </c>
      <c r="C56" s="4" t="s">
        <v>16</v>
      </c>
      <c r="D56" s="4" t="s">
        <v>86</v>
      </c>
      <c r="E56" s="4" t="s">
        <v>87</v>
      </c>
      <c r="F56" s="5">
        <v>500</v>
      </c>
      <c r="G56" s="5">
        <v>500</v>
      </c>
      <c r="H56" s="5">
        <v>500</v>
      </c>
    </row>
    <row r="57" spans="1:9" s="25" customFormat="1" ht="15.75">
      <c r="A57" s="28" t="s">
        <v>159</v>
      </c>
      <c r="B57" s="28" t="s">
        <v>15</v>
      </c>
      <c r="C57" s="29" t="s">
        <v>16</v>
      </c>
      <c r="D57" s="26">
        <v>37</v>
      </c>
      <c r="E57" s="26" t="s">
        <v>170</v>
      </c>
      <c r="F57" s="100">
        <f>F58</f>
        <v>140000</v>
      </c>
      <c r="G57" s="100">
        <f>G58</f>
        <v>140000</v>
      </c>
      <c r="H57" s="100">
        <f>H58</f>
        <v>140000</v>
      </c>
      <c r="I57" s="2"/>
    </row>
    <row r="58" spans="1:9" s="25" customFormat="1" ht="15.75">
      <c r="A58" s="28" t="s">
        <v>159</v>
      </c>
      <c r="B58" s="28" t="s">
        <v>15</v>
      </c>
      <c r="C58" s="29" t="s">
        <v>16</v>
      </c>
      <c r="D58" s="33">
        <v>372</v>
      </c>
      <c r="E58" s="28" t="s">
        <v>88</v>
      </c>
      <c r="F58" s="100">
        <f>+F59</f>
        <v>140000</v>
      </c>
      <c r="G58" s="100">
        <f>+G59</f>
        <v>140000</v>
      </c>
      <c r="H58" s="100">
        <f>+H59</f>
        <v>140000</v>
      </c>
      <c r="I58" s="2"/>
    </row>
    <row r="59" spans="1:8" ht="15.75">
      <c r="A59" s="4" t="s">
        <v>159</v>
      </c>
      <c r="B59" s="4" t="s">
        <v>15</v>
      </c>
      <c r="C59" s="4" t="s">
        <v>16</v>
      </c>
      <c r="D59" s="6">
        <v>3721</v>
      </c>
      <c r="E59" s="4" t="s">
        <v>171</v>
      </c>
      <c r="F59" s="5">
        <v>140000</v>
      </c>
      <c r="G59" s="5">
        <v>140000</v>
      </c>
      <c r="H59" s="5">
        <v>140000</v>
      </c>
    </row>
    <row r="60" spans="1:9" s="25" customFormat="1" ht="15.75">
      <c r="A60" s="28" t="s">
        <v>159</v>
      </c>
      <c r="B60" s="28" t="s">
        <v>15</v>
      </c>
      <c r="C60" s="29" t="s">
        <v>16</v>
      </c>
      <c r="D60" s="26">
        <v>42</v>
      </c>
      <c r="E60" s="31" t="s">
        <v>167</v>
      </c>
      <c r="F60" s="100">
        <f>F61</f>
        <v>100000</v>
      </c>
      <c r="G60" s="100">
        <f>G61</f>
        <v>100000</v>
      </c>
      <c r="H60" s="100">
        <f>H61</f>
        <v>80000</v>
      </c>
      <c r="I60" s="2"/>
    </row>
    <row r="61" spans="1:9" s="32" customFormat="1" ht="15.75">
      <c r="A61" s="28" t="s">
        <v>159</v>
      </c>
      <c r="B61" s="28" t="s">
        <v>15</v>
      </c>
      <c r="C61" s="29" t="s">
        <v>16</v>
      </c>
      <c r="D61" s="30" t="s">
        <v>89</v>
      </c>
      <c r="E61" s="31" t="s">
        <v>90</v>
      </c>
      <c r="F61" s="100">
        <f>+F62+F63+F64+F65</f>
        <v>100000</v>
      </c>
      <c r="G61" s="100">
        <f>+G62+G63+G64+G65</f>
        <v>100000</v>
      </c>
      <c r="H61" s="100">
        <f>+H62+H63+H64+H65</f>
        <v>80000</v>
      </c>
      <c r="I61" s="2"/>
    </row>
    <row r="62" spans="1:8" ht="15.75">
      <c r="A62" s="4" t="s">
        <v>159</v>
      </c>
      <c r="B62" s="4" t="s">
        <v>15</v>
      </c>
      <c r="C62" s="4" t="s">
        <v>16</v>
      </c>
      <c r="D62" s="6">
        <v>4221</v>
      </c>
      <c r="E62" s="4" t="s">
        <v>91</v>
      </c>
      <c r="F62" s="5">
        <v>80000</v>
      </c>
      <c r="G62" s="5">
        <v>80000</v>
      </c>
      <c r="H62" s="5">
        <v>60000</v>
      </c>
    </row>
    <row r="63" spans="1:8" ht="15.75">
      <c r="A63" s="4" t="s">
        <v>159</v>
      </c>
      <c r="B63" s="4" t="s">
        <v>15</v>
      </c>
      <c r="C63" s="4" t="s">
        <v>16</v>
      </c>
      <c r="D63" s="6">
        <v>4222</v>
      </c>
      <c r="E63" s="4" t="s">
        <v>92</v>
      </c>
      <c r="F63" s="5">
        <v>5000</v>
      </c>
      <c r="G63" s="5">
        <v>5000</v>
      </c>
      <c r="H63" s="5">
        <v>5000</v>
      </c>
    </row>
    <row r="64" spans="1:8" ht="15.75">
      <c r="A64" s="4" t="s">
        <v>159</v>
      </c>
      <c r="B64" s="4" t="s">
        <v>15</v>
      </c>
      <c r="C64" s="4" t="s">
        <v>16</v>
      </c>
      <c r="D64" s="6">
        <v>4223</v>
      </c>
      <c r="E64" s="4" t="s">
        <v>93</v>
      </c>
      <c r="F64" s="5">
        <v>10000</v>
      </c>
      <c r="G64" s="5">
        <v>10000</v>
      </c>
      <c r="H64" s="5">
        <v>10000</v>
      </c>
    </row>
    <row r="65" spans="1:8" ht="15.75">
      <c r="A65" s="4" t="s">
        <v>159</v>
      </c>
      <c r="B65" s="4" t="s">
        <v>15</v>
      </c>
      <c r="C65" s="4" t="s">
        <v>16</v>
      </c>
      <c r="D65" s="6">
        <v>4227</v>
      </c>
      <c r="E65" s="4" t="s">
        <v>94</v>
      </c>
      <c r="F65" s="5">
        <v>5000</v>
      </c>
      <c r="G65" s="5">
        <v>5000</v>
      </c>
      <c r="H65" s="5">
        <v>5000</v>
      </c>
    </row>
    <row r="66" spans="1:8" s="25" customFormat="1" ht="15.75">
      <c r="A66" s="28" t="s">
        <v>159</v>
      </c>
      <c r="B66" s="28" t="s">
        <v>15</v>
      </c>
      <c r="C66" s="29" t="s">
        <v>95</v>
      </c>
      <c r="D66" s="26">
        <v>32</v>
      </c>
      <c r="E66" s="26" t="s">
        <v>163</v>
      </c>
      <c r="F66" s="100">
        <f>F67</f>
        <v>85000</v>
      </c>
      <c r="G66" s="100">
        <f>G67</f>
        <v>85000</v>
      </c>
      <c r="H66" s="100">
        <f>H67</f>
        <v>85000</v>
      </c>
    </row>
    <row r="67" spans="1:8" s="32" customFormat="1" ht="15.75">
      <c r="A67" s="28" t="s">
        <v>159</v>
      </c>
      <c r="B67" s="28" t="s">
        <v>15</v>
      </c>
      <c r="C67" s="29" t="s">
        <v>95</v>
      </c>
      <c r="D67" s="30" t="s">
        <v>70</v>
      </c>
      <c r="E67" s="31" t="s">
        <v>79</v>
      </c>
      <c r="F67" s="100">
        <f>+F68</f>
        <v>85000</v>
      </c>
      <c r="G67" s="100">
        <f>+G68</f>
        <v>85000</v>
      </c>
      <c r="H67" s="100">
        <f>+H68</f>
        <v>85000</v>
      </c>
    </row>
    <row r="68" spans="1:8" ht="15.75">
      <c r="A68" s="4" t="s">
        <v>159</v>
      </c>
      <c r="B68" s="4" t="s">
        <v>15</v>
      </c>
      <c r="C68" s="7" t="s">
        <v>95</v>
      </c>
      <c r="D68" s="7" t="s">
        <v>78</v>
      </c>
      <c r="E68" s="4" t="s">
        <v>79</v>
      </c>
      <c r="F68" s="5">
        <v>85000</v>
      </c>
      <c r="G68" s="5">
        <v>85000</v>
      </c>
      <c r="H68" s="5">
        <v>85000</v>
      </c>
    </row>
    <row r="69" spans="1:8" ht="15.75">
      <c r="A69" s="28" t="s">
        <v>159</v>
      </c>
      <c r="B69" s="28" t="s">
        <v>15</v>
      </c>
      <c r="C69" s="29" t="s">
        <v>119</v>
      </c>
      <c r="D69" s="26">
        <v>32</v>
      </c>
      <c r="E69" s="26" t="s">
        <v>163</v>
      </c>
      <c r="F69" s="100">
        <f>F70</f>
        <v>0</v>
      </c>
      <c r="G69" s="100">
        <f>G70</f>
        <v>0</v>
      </c>
      <c r="H69" s="100">
        <f>H70</f>
        <v>0</v>
      </c>
    </row>
    <row r="70" spans="1:8" ht="15.75">
      <c r="A70" s="28" t="s">
        <v>159</v>
      </c>
      <c r="B70" s="28" t="s">
        <v>15</v>
      </c>
      <c r="C70" s="29" t="s">
        <v>119</v>
      </c>
      <c r="D70" s="30" t="s">
        <v>30</v>
      </c>
      <c r="E70" s="31" t="s">
        <v>31</v>
      </c>
      <c r="F70" s="100">
        <f>+F71</f>
        <v>0</v>
      </c>
      <c r="G70" s="100">
        <f>+G71</f>
        <v>0</v>
      </c>
      <c r="H70" s="100">
        <f>+H71</f>
        <v>0</v>
      </c>
    </row>
    <row r="71" spans="1:8" ht="15.75">
      <c r="A71" s="4" t="s">
        <v>159</v>
      </c>
      <c r="B71" s="4" t="s">
        <v>15</v>
      </c>
      <c r="C71" s="7" t="s">
        <v>119</v>
      </c>
      <c r="D71" s="7" t="s">
        <v>32</v>
      </c>
      <c r="E71" s="7" t="s">
        <v>33</v>
      </c>
      <c r="F71" s="5">
        <v>0</v>
      </c>
      <c r="G71" s="5">
        <v>0</v>
      </c>
      <c r="H71" s="5">
        <v>0</v>
      </c>
    </row>
    <row r="72" spans="1:8" ht="15.75">
      <c r="A72" s="28" t="s">
        <v>159</v>
      </c>
      <c r="B72" s="28" t="s">
        <v>15</v>
      </c>
      <c r="C72" s="29" t="s">
        <v>184</v>
      </c>
      <c r="D72" s="26">
        <v>32</v>
      </c>
      <c r="E72" s="26" t="s">
        <v>163</v>
      </c>
      <c r="F72" s="100">
        <f>F73</f>
        <v>115000</v>
      </c>
      <c r="G72" s="100">
        <f>G73</f>
        <v>115000</v>
      </c>
      <c r="H72" s="100">
        <f>H73</f>
        <v>115000</v>
      </c>
    </row>
    <row r="73" spans="1:8" ht="15.75">
      <c r="A73" s="28" t="s">
        <v>159</v>
      </c>
      <c r="B73" s="28" t="s">
        <v>15</v>
      </c>
      <c r="C73" s="29" t="s">
        <v>184</v>
      </c>
      <c r="D73" s="30" t="s">
        <v>68</v>
      </c>
      <c r="E73" s="31" t="s">
        <v>69</v>
      </c>
      <c r="F73" s="100">
        <f>+F74</f>
        <v>115000</v>
      </c>
      <c r="G73" s="100">
        <f>+G74</f>
        <v>115000</v>
      </c>
      <c r="H73" s="100">
        <f>+H74</f>
        <v>115000</v>
      </c>
    </row>
    <row r="74" spans="1:8" ht="15.75">
      <c r="A74" s="4" t="s">
        <v>159</v>
      </c>
      <c r="B74" s="4" t="s">
        <v>15</v>
      </c>
      <c r="C74" s="7" t="s">
        <v>184</v>
      </c>
      <c r="D74" s="7" t="s">
        <v>135</v>
      </c>
      <c r="E74" s="4" t="s">
        <v>69</v>
      </c>
      <c r="F74" s="5">
        <v>115000</v>
      </c>
      <c r="G74" s="5">
        <v>115000</v>
      </c>
      <c r="H74" s="5">
        <v>115000</v>
      </c>
    </row>
    <row r="75" spans="1:8" s="16" customFormat="1" ht="15.75">
      <c r="A75" s="23" t="s">
        <v>159</v>
      </c>
      <c r="B75" s="23" t="s">
        <v>96</v>
      </c>
      <c r="C75" s="71"/>
      <c r="D75" s="71"/>
      <c r="E75" s="71"/>
      <c r="F75" s="99">
        <f aca="true" t="shared" si="0" ref="F75:H76">F76</f>
        <v>2600000</v>
      </c>
      <c r="G75" s="99">
        <f t="shared" si="0"/>
        <v>2400000</v>
      </c>
      <c r="H75" s="99">
        <f t="shared" si="0"/>
        <v>2400000</v>
      </c>
    </row>
    <row r="76" spans="1:8" s="32" customFormat="1" ht="15.75">
      <c r="A76" s="34" t="s">
        <v>159</v>
      </c>
      <c r="B76" s="34" t="s">
        <v>97</v>
      </c>
      <c r="C76" s="29" t="s">
        <v>16</v>
      </c>
      <c r="D76" s="57" t="s">
        <v>162</v>
      </c>
      <c r="E76" s="31" t="s">
        <v>163</v>
      </c>
      <c r="F76" s="100">
        <f t="shared" si="0"/>
        <v>2600000</v>
      </c>
      <c r="G76" s="100">
        <f t="shared" si="0"/>
        <v>2400000</v>
      </c>
      <c r="H76" s="100">
        <f t="shared" si="0"/>
        <v>2400000</v>
      </c>
    </row>
    <row r="77" spans="1:8" s="32" customFormat="1" ht="15.75">
      <c r="A77" s="34" t="s">
        <v>159</v>
      </c>
      <c r="B77" s="34" t="s">
        <v>97</v>
      </c>
      <c r="C77" s="29" t="s">
        <v>16</v>
      </c>
      <c r="D77" s="30" t="s">
        <v>70</v>
      </c>
      <c r="E77" s="31" t="s">
        <v>79</v>
      </c>
      <c r="F77" s="100">
        <f>SUM(F78:F78)</f>
        <v>2600000</v>
      </c>
      <c r="G77" s="100">
        <f>SUM(G78:G78)</f>
        <v>2400000</v>
      </c>
      <c r="H77" s="100">
        <f>SUM(H78:H78)</f>
        <v>2400000</v>
      </c>
    </row>
    <row r="78" spans="1:8" ht="15.75">
      <c r="A78" s="7" t="s">
        <v>159</v>
      </c>
      <c r="B78" s="7" t="s">
        <v>97</v>
      </c>
      <c r="C78" s="4" t="s">
        <v>16</v>
      </c>
      <c r="D78" s="7" t="s">
        <v>99</v>
      </c>
      <c r="E78" s="4" t="s">
        <v>100</v>
      </c>
      <c r="F78" s="5">
        <v>2600000</v>
      </c>
      <c r="G78" s="5">
        <v>2400000</v>
      </c>
      <c r="H78" s="5">
        <v>2400000</v>
      </c>
    </row>
    <row r="79" spans="1:8" s="16" customFormat="1" ht="15.75">
      <c r="A79" s="23" t="s">
        <v>159</v>
      </c>
      <c r="B79" s="23" t="s">
        <v>101</v>
      </c>
      <c r="C79" s="24"/>
      <c r="D79" s="23"/>
      <c r="E79" s="23"/>
      <c r="F79" s="99">
        <f aca="true" t="shared" si="1" ref="F79:H80">F80</f>
        <v>800000</v>
      </c>
      <c r="G79" s="99">
        <f t="shared" si="1"/>
        <v>750000</v>
      </c>
      <c r="H79" s="99">
        <f t="shared" si="1"/>
        <v>750000</v>
      </c>
    </row>
    <row r="80" spans="1:8" s="32" customFormat="1" ht="15.75">
      <c r="A80" s="34" t="s">
        <v>159</v>
      </c>
      <c r="B80" s="34" t="s">
        <v>97</v>
      </c>
      <c r="C80" s="29" t="s">
        <v>16</v>
      </c>
      <c r="D80" s="57" t="s">
        <v>162</v>
      </c>
      <c r="E80" s="31" t="s">
        <v>163</v>
      </c>
      <c r="F80" s="100">
        <f t="shared" si="1"/>
        <v>800000</v>
      </c>
      <c r="G80" s="100">
        <f t="shared" si="1"/>
        <v>750000</v>
      </c>
      <c r="H80" s="100">
        <f t="shared" si="1"/>
        <v>750000</v>
      </c>
    </row>
    <row r="81" spans="1:8" s="32" customFormat="1" ht="15.75">
      <c r="A81" s="34" t="s">
        <v>159</v>
      </c>
      <c r="B81" s="34" t="s">
        <v>102</v>
      </c>
      <c r="C81" s="29" t="s">
        <v>16</v>
      </c>
      <c r="D81" s="30" t="s">
        <v>70</v>
      </c>
      <c r="E81" s="31" t="s">
        <v>79</v>
      </c>
      <c r="F81" s="100">
        <f>SUM(F82:F82)</f>
        <v>800000</v>
      </c>
      <c r="G81" s="100">
        <f>SUM(G82:G82)</f>
        <v>750000</v>
      </c>
      <c r="H81" s="100">
        <f>SUM(H82:H82)</f>
        <v>750000</v>
      </c>
    </row>
    <row r="82" spans="1:8" ht="15.75">
      <c r="A82" s="7" t="s">
        <v>159</v>
      </c>
      <c r="B82" s="7" t="s">
        <v>102</v>
      </c>
      <c r="C82" s="4" t="s">
        <v>16</v>
      </c>
      <c r="D82" s="7" t="s">
        <v>99</v>
      </c>
      <c r="E82" s="7" t="s">
        <v>100</v>
      </c>
      <c r="F82" s="5">
        <v>800000</v>
      </c>
      <c r="G82" s="5">
        <v>750000</v>
      </c>
      <c r="H82" s="5">
        <v>750000</v>
      </c>
    </row>
    <row r="83" spans="1:8" s="16" customFormat="1" ht="15.75">
      <c r="A83" s="23" t="s">
        <v>159</v>
      </c>
      <c r="B83" s="23" t="s">
        <v>103</v>
      </c>
      <c r="C83" s="24"/>
      <c r="D83" s="23"/>
      <c r="E83" s="23"/>
      <c r="F83" s="99">
        <f>F84+F93</f>
        <v>2400483</v>
      </c>
      <c r="G83" s="99">
        <f>G84+G93</f>
        <v>2452483</v>
      </c>
      <c r="H83" s="99">
        <f>H84+H93</f>
        <v>2452483</v>
      </c>
    </row>
    <row r="84" spans="1:8" s="32" customFormat="1" ht="15.75">
      <c r="A84" s="34" t="s">
        <v>159</v>
      </c>
      <c r="B84" s="34" t="s">
        <v>104</v>
      </c>
      <c r="C84" s="29" t="s">
        <v>16</v>
      </c>
      <c r="D84" s="57" t="s">
        <v>95</v>
      </c>
      <c r="E84" s="31" t="s">
        <v>161</v>
      </c>
      <c r="F84" s="100">
        <f>F85+F88+F90</f>
        <v>2320483</v>
      </c>
      <c r="G84" s="100">
        <f>G85+G88+G90</f>
        <v>2372483</v>
      </c>
      <c r="H84" s="100">
        <f>H85+H88+H90</f>
        <v>2372483</v>
      </c>
    </row>
    <row r="85" spans="1:8" s="32" customFormat="1" ht="15.75">
      <c r="A85" s="34" t="s">
        <v>159</v>
      </c>
      <c r="B85" s="34" t="s">
        <v>104</v>
      </c>
      <c r="C85" s="29" t="s">
        <v>16</v>
      </c>
      <c r="D85" s="30" t="s">
        <v>13</v>
      </c>
      <c r="E85" s="31" t="s">
        <v>14</v>
      </c>
      <c r="F85" s="100">
        <f>+F86+F87</f>
        <v>1948341</v>
      </c>
      <c r="G85" s="100">
        <f>+G86+G87</f>
        <v>1968341</v>
      </c>
      <c r="H85" s="100">
        <f>+H86+H87</f>
        <v>1976873</v>
      </c>
    </row>
    <row r="86" spans="1:8" ht="15.75">
      <c r="A86" s="7" t="s">
        <v>159</v>
      </c>
      <c r="B86" s="7" t="s">
        <v>104</v>
      </c>
      <c r="C86" s="4" t="s">
        <v>16</v>
      </c>
      <c r="D86" s="7" t="s">
        <v>17</v>
      </c>
      <c r="E86" s="7" t="s">
        <v>18</v>
      </c>
      <c r="F86" s="5">
        <f>1900000+13211+34130</f>
        <v>1947341</v>
      </c>
      <c r="G86" s="5">
        <f>1920000+13211+34130</f>
        <v>1967341</v>
      </c>
      <c r="H86" s="5">
        <f>1920000+13211+42662</f>
        <v>1975873</v>
      </c>
    </row>
    <row r="87" spans="1:8" ht="15.75">
      <c r="A87" s="7" t="s">
        <v>159</v>
      </c>
      <c r="B87" s="7" t="s">
        <v>104</v>
      </c>
      <c r="C87" s="4" t="s">
        <v>16</v>
      </c>
      <c r="D87" s="7" t="s">
        <v>19</v>
      </c>
      <c r="E87" s="7" t="s">
        <v>20</v>
      </c>
      <c r="F87" s="5">
        <v>1000</v>
      </c>
      <c r="G87" s="5">
        <v>1000</v>
      </c>
      <c r="H87" s="5">
        <v>1000</v>
      </c>
    </row>
    <row r="88" spans="1:8" s="32" customFormat="1" ht="15.75">
      <c r="A88" s="34" t="s">
        <v>159</v>
      </c>
      <c r="B88" s="34" t="s">
        <v>104</v>
      </c>
      <c r="C88" s="29" t="s">
        <v>16</v>
      </c>
      <c r="D88" s="30" t="s">
        <v>21</v>
      </c>
      <c r="E88" s="31" t="s">
        <v>22</v>
      </c>
      <c r="F88" s="100">
        <f>+F89</f>
        <v>30000</v>
      </c>
      <c r="G88" s="100">
        <f>+G89</f>
        <v>40000</v>
      </c>
      <c r="H88" s="100">
        <f>+H89</f>
        <v>30000</v>
      </c>
    </row>
    <row r="89" spans="1:8" ht="15.75">
      <c r="A89" s="7" t="s">
        <v>159</v>
      </c>
      <c r="B89" s="7" t="s">
        <v>104</v>
      </c>
      <c r="C89" s="4" t="s">
        <v>16</v>
      </c>
      <c r="D89" s="7" t="s">
        <v>23</v>
      </c>
      <c r="E89" s="7" t="s">
        <v>22</v>
      </c>
      <c r="F89" s="5">
        <v>30000</v>
      </c>
      <c r="G89" s="5">
        <v>40000</v>
      </c>
      <c r="H89" s="5">
        <v>30000</v>
      </c>
    </row>
    <row r="90" spans="1:8" s="32" customFormat="1" ht="15.75">
      <c r="A90" s="34" t="s">
        <v>159</v>
      </c>
      <c r="B90" s="34" t="s">
        <v>104</v>
      </c>
      <c r="C90" s="29" t="s">
        <v>16</v>
      </c>
      <c r="D90" s="30" t="s">
        <v>24</v>
      </c>
      <c r="E90" s="31" t="s">
        <v>25</v>
      </c>
      <c r="F90" s="100">
        <f>+F91+F92</f>
        <v>342142</v>
      </c>
      <c r="G90" s="100">
        <f>+G91+G92</f>
        <v>364142</v>
      </c>
      <c r="H90" s="100">
        <f>+H91+H92</f>
        <v>365610</v>
      </c>
    </row>
    <row r="91" spans="1:8" ht="15.75">
      <c r="A91" s="7" t="s">
        <v>159</v>
      </c>
      <c r="B91" s="7" t="s">
        <v>104</v>
      </c>
      <c r="C91" s="4" t="s">
        <v>16</v>
      </c>
      <c r="D91" s="7" t="s">
        <v>26</v>
      </c>
      <c r="E91" s="7" t="s">
        <v>27</v>
      </c>
      <c r="F91" s="5">
        <f>300000+2048+5290</f>
        <v>307338</v>
      </c>
      <c r="G91" s="5">
        <f>320000+2048+5290</f>
        <v>327338</v>
      </c>
      <c r="H91" s="5">
        <f>320000+2048+6613</f>
        <v>328661</v>
      </c>
    </row>
    <row r="92" spans="1:8" ht="15.75">
      <c r="A92" s="7" t="s">
        <v>159</v>
      </c>
      <c r="B92" s="7" t="s">
        <v>104</v>
      </c>
      <c r="C92" s="4" t="s">
        <v>16</v>
      </c>
      <c r="D92" s="7" t="s">
        <v>28</v>
      </c>
      <c r="E92" s="7" t="s">
        <v>29</v>
      </c>
      <c r="F92" s="5">
        <f>34000+224+580</f>
        <v>34804</v>
      </c>
      <c r="G92" s="5">
        <f>36000+224+580</f>
        <v>36804</v>
      </c>
      <c r="H92" s="5">
        <f>36000+224+725</f>
        <v>36949</v>
      </c>
    </row>
    <row r="93" spans="1:8" ht="15.75">
      <c r="A93" s="34" t="s">
        <v>159</v>
      </c>
      <c r="B93" s="34" t="s">
        <v>104</v>
      </c>
      <c r="C93" s="29" t="s">
        <v>16</v>
      </c>
      <c r="D93" s="57" t="s">
        <v>162</v>
      </c>
      <c r="E93" s="31" t="s">
        <v>163</v>
      </c>
      <c r="F93" s="100">
        <f>F94+F98+F100</f>
        <v>80000</v>
      </c>
      <c r="G93" s="100">
        <f>G94+G98+G100</f>
        <v>80000</v>
      </c>
      <c r="H93" s="100">
        <f>H94+H98+H100</f>
        <v>80000</v>
      </c>
    </row>
    <row r="94" spans="1:8" s="32" customFormat="1" ht="15.75">
      <c r="A94" s="34" t="s">
        <v>159</v>
      </c>
      <c r="B94" s="34" t="s">
        <v>104</v>
      </c>
      <c r="C94" s="29" t="s">
        <v>16</v>
      </c>
      <c r="D94" s="30" t="s">
        <v>30</v>
      </c>
      <c r="E94" s="31" t="s">
        <v>31</v>
      </c>
      <c r="F94" s="100">
        <f>+F95+F96+F97</f>
        <v>74000</v>
      </c>
      <c r="G94" s="100">
        <f>+G95+G96+G97</f>
        <v>74000</v>
      </c>
      <c r="H94" s="100">
        <f>+H95+H96+H97</f>
        <v>74000</v>
      </c>
    </row>
    <row r="95" spans="1:8" ht="15.75">
      <c r="A95" s="7" t="s">
        <v>159</v>
      </c>
      <c r="B95" s="7" t="s">
        <v>104</v>
      </c>
      <c r="C95" s="4" t="s">
        <v>16</v>
      </c>
      <c r="D95" s="7" t="s">
        <v>32</v>
      </c>
      <c r="E95" s="7" t="s">
        <v>33</v>
      </c>
      <c r="F95" s="5">
        <v>20000</v>
      </c>
      <c r="G95" s="5">
        <v>20000</v>
      </c>
      <c r="H95" s="5">
        <v>20000</v>
      </c>
    </row>
    <row r="96" spans="1:8" ht="15.75">
      <c r="A96" s="7" t="s">
        <v>159</v>
      </c>
      <c r="B96" s="7" t="s">
        <v>104</v>
      </c>
      <c r="C96" s="4" t="s">
        <v>16</v>
      </c>
      <c r="D96" s="7" t="s">
        <v>34</v>
      </c>
      <c r="E96" s="7" t="s">
        <v>35</v>
      </c>
      <c r="F96" s="5">
        <v>40000</v>
      </c>
      <c r="G96" s="5">
        <v>40000</v>
      </c>
      <c r="H96" s="5">
        <v>40000</v>
      </c>
    </row>
    <row r="97" spans="1:8" ht="15.75">
      <c r="A97" s="7" t="s">
        <v>159</v>
      </c>
      <c r="B97" s="7" t="s">
        <v>104</v>
      </c>
      <c r="C97" s="4" t="s">
        <v>16</v>
      </c>
      <c r="D97" s="7" t="s">
        <v>36</v>
      </c>
      <c r="E97" s="7" t="s">
        <v>37</v>
      </c>
      <c r="F97" s="5">
        <v>14000</v>
      </c>
      <c r="G97" s="5">
        <v>14000</v>
      </c>
      <c r="H97" s="5">
        <v>14000</v>
      </c>
    </row>
    <row r="98" spans="1:8" s="32" customFormat="1" ht="15.75">
      <c r="A98" s="34" t="s">
        <v>159</v>
      </c>
      <c r="B98" s="34" t="s">
        <v>104</v>
      </c>
      <c r="C98" s="29" t="s">
        <v>16</v>
      </c>
      <c r="D98" s="30" t="s">
        <v>49</v>
      </c>
      <c r="E98" s="31" t="s">
        <v>50</v>
      </c>
      <c r="F98" s="100">
        <f>SUM(F99:F99)</f>
        <v>4000</v>
      </c>
      <c r="G98" s="100">
        <f>SUM(G99:G99)</f>
        <v>4000</v>
      </c>
      <c r="H98" s="100">
        <f>SUM(H99:H99)</f>
        <v>4000</v>
      </c>
    </row>
    <row r="99" spans="1:8" ht="15.75">
      <c r="A99" s="7" t="s">
        <v>159</v>
      </c>
      <c r="B99" s="7" t="s">
        <v>104</v>
      </c>
      <c r="C99" s="4" t="s">
        <v>16</v>
      </c>
      <c r="D99" s="7" t="s">
        <v>62</v>
      </c>
      <c r="E99" s="7" t="s">
        <v>63</v>
      </c>
      <c r="F99" s="5">
        <v>4000</v>
      </c>
      <c r="G99" s="5">
        <v>4000</v>
      </c>
      <c r="H99" s="5">
        <v>4000</v>
      </c>
    </row>
    <row r="100" spans="1:8" s="32" customFormat="1" ht="15.75">
      <c r="A100" s="34" t="s">
        <v>159</v>
      </c>
      <c r="B100" s="34" t="s">
        <v>104</v>
      </c>
      <c r="C100" s="29" t="s">
        <v>16</v>
      </c>
      <c r="D100" s="30" t="s">
        <v>70</v>
      </c>
      <c r="E100" s="31" t="s">
        <v>79</v>
      </c>
      <c r="F100" s="100">
        <f>+F101</f>
        <v>2000</v>
      </c>
      <c r="G100" s="100">
        <f>+G101</f>
        <v>2000</v>
      </c>
      <c r="H100" s="100">
        <f>+H101</f>
        <v>2000</v>
      </c>
    </row>
    <row r="101" spans="1:8" ht="15.75">
      <c r="A101" s="7" t="s">
        <v>159</v>
      </c>
      <c r="B101" s="7" t="s">
        <v>104</v>
      </c>
      <c r="C101" s="4" t="s">
        <v>16</v>
      </c>
      <c r="D101" s="7" t="s">
        <v>73</v>
      </c>
      <c r="E101" s="7" t="s">
        <v>74</v>
      </c>
      <c r="F101" s="5">
        <v>2000</v>
      </c>
      <c r="G101" s="5">
        <v>2000</v>
      </c>
      <c r="H101" s="5">
        <v>2000</v>
      </c>
    </row>
    <row r="102" spans="1:8" s="16" customFormat="1" ht="15.75">
      <c r="A102" s="23" t="s">
        <v>159</v>
      </c>
      <c r="B102" s="23" t="s">
        <v>111</v>
      </c>
      <c r="C102" s="24"/>
      <c r="D102" s="23"/>
      <c r="E102" s="23"/>
      <c r="F102" s="99">
        <f>F103+F106+F109</f>
        <v>855000</v>
      </c>
      <c r="G102" s="99">
        <f>G103+G106+G109</f>
        <v>665000</v>
      </c>
      <c r="H102" s="99">
        <f>H103+H106+H109</f>
        <v>635000</v>
      </c>
    </row>
    <row r="103" spans="1:8" ht="15.75">
      <c r="A103" s="34" t="s">
        <v>159</v>
      </c>
      <c r="B103" s="34" t="s">
        <v>104</v>
      </c>
      <c r="C103" s="29" t="s">
        <v>16</v>
      </c>
      <c r="D103" s="57" t="s">
        <v>162</v>
      </c>
      <c r="E103" s="31" t="s">
        <v>163</v>
      </c>
      <c r="F103" s="100">
        <f>F104</f>
        <v>455000</v>
      </c>
      <c r="G103" s="100">
        <f>G104</f>
        <v>455000</v>
      </c>
      <c r="H103" s="100">
        <f>H104</f>
        <v>425000</v>
      </c>
    </row>
    <row r="104" spans="1:8" s="32" customFormat="1" ht="15.75">
      <c r="A104" s="34" t="s">
        <v>159</v>
      </c>
      <c r="B104" s="34" t="s">
        <v>112</v>
      </c>
      <c r="C104" s="29" t="s">
        <v>16</v>
      </c>
      <c r="D104" s="30" t="s">
        <v>49</v>
      </c>
      <c r="E104" s="31" t="s">
        <v>50</v>
      </c>
      <c r="F104" s="100">
        <f>+F105</f>
        <v>455000</v>
      </c>
      <c r="G104" s="100">
        <f>+G105</f>
        <v>455000</v>
      </c>
      <c r="H104" s="100">
        <f>+H105</f>
        <v>425000</v>
      </c>
    </row>
    <row r="105" spans="1:8" ht="15.75">
      <c r="A105" s="7" t="s">
        <v>159</v>
      </c>
      <c r="B105" s="7" t="s">
        <v>112</v>
      </c>
      <c r="C105" s="4" t="s">
        <v>16</v>
      </c>
      <c r="D105" s="7" t="s">
        <v>64</v>
      </c>
      <c r="E105" s="7" t="s">
        <v>65</v>
      </c>
      <c r="F105" s="5">
        <v>455000</v>
      </c>
      <c r="G105" s="5">
        <v>455000</v>
      </c>
      <c r="H105" s="5">
        <f>455000-30000</f>
        <v>425000</v>
      </c>
    </row>
    <row r="106" spans="1:8" ht="15.75">
      <c r="A106" s="34" t="s">
        <v>159</v>
      </c>
      <c r="B106" s="34" t="s">
        <v>112</v>
      </c>
      <c r="C106" s="29" t="s">
        <v>16</v>
      </c>
      <c r="D106" s="57" t="s">
        <v>164</v>
      </c>
      <c r="E106" s="31" t="s">
        <v>165</v>
      </c>
      <c r="F106" s="100">
        <f>F107</f>
        <v>80000</v>
      </c>
      <c r="G106" s="100">
        <f>G107</f>
        <v>80000</v>
      </c>
      <c r="H106" s="100">
        <f>H107</f>
        <v>80000</v>
      </c>
    </row>
    <row r="107" spans="1:8" s="32" customFormat="1" ht="15.75">
      <c r="A107" s="34" t="s">
        <v>159</v>
      </c>
      <c r="B107" s="34" t="s">
        <v>112</v>
      </c>
      <c r="C107" s="29" t="s">
        <v>16</v>
      </c>
      <c r="D107" s="30" t="s">
        <v>107</v>
      </c>
      <c r="E107" s="31" t="s">
        <v>108</v>
      </c>
      <c r="F107" s="100">
        <f>+F108</f>
        <v>80000</v>
      </c>
      <c r="G107" s="100">
        <f>+G108</f>
        <v>80000</v>
      </c>
      <c r="H107" s="100">
        <f>+H108</f>
        <v>80000</v>
      </c>
    </row>
    <row r="108" spans="1:8" ht="15.75">
      <c r="A108" s="7" t="s">
        <v>159</v>
      </c>
      <c r="B108" s="7" t="s">
        <v>112</v>
      </c>
      <c r="C108" s="4" t="s">
        <v>16</v>
      </c>
      <c r="D108" s="7" t="s">
        <v>109</v>
      </c>
      <c r="E108" s="7" t="s">
        <v>110</v>
      </c>
      <c r="F108" s="5">
        <v>80000</v>
      </c>
      <c r="G108" s="5">
        <v>80000</v>
      </c>
      <c r="H108" s="5">
        <v>80000</v>
      </c>
    </row>
    <row r="109" spans="1:8" ht="15.75">
      <c r="A109" s="34" t="s">
        <v>159</v>
      </c>
      <c r="B109" s="34" t="s">
        <v>112</v>
      </c>
      <c r="C109" s="29" t="s">
        <v>16</v>
      </c>
      <c r="D109" s="57" t="s">
        <v>166</v>
      </c>
      <c r="E109" s="31" t="s">
        <v>167</v>
      </c>
      <c r="F109" s="100">
        <f>F110+F113</f>
        <v>320000</v>
      </c>
      <c r="G109" s="100">
        <f>G110+G113</f>
        <v>130000</v>
      </c>
      <c r="H109" s="100">
        <f>H110+H113</f>
        <v>130000</v>
      </c>
    </row>
    <row r="110" spans="1:8" s="32" customFormat="1" ht="15.75">
      <c r="A110" s="34" t="s">
        <v>159</v>
      </c>
      <c r="B110" s="34" t="s">
        <v>112</v>
      </c>
      <c r="C110" s="29" t="s">
        <v>16</v>
      </c>
      <c r="D110" s="30" t="s">
        <v>89</v>
      </c>
      <c r="E110" s="31" t="s">
        <v>90</v>
      </c>
      <c r="F110" s="100">
        <f>+F111+F112</f>
        <v>300000</v>
      </c>
      <c r="G110" s="100">
        <f>+G111+G112</f>
        <v>110000</v>
      </c>
      <c r="H110" s="100">
        <f>+H111+H112</f>
        <v>110000</v>
      </c>
    </row>
    <row r="111" spans="1:8" ht="15.75">
      <c r="A111" s="7" t="s">
        <v>159</v>
      </c>
      <c r="B111" s="7" t="s">
        <v>112</v>
      </c>
      <c r="C111" s="4" t="s">
        <v>16</v>
      </c>
      <c r="D111" s="6">
        <v>4221</v>
      </c>
      <c r="E111" s="4" t="s">
        <v>91</v>
      </c>
      <c r="F111" s="5">
        <v>200000</v>
      </c>
      <c r="G111" s="5">
        <v>100000</v>
      </c>
      <c r="H111" s="5">
        <v>100000</v>
      </c>
    </row>
    <row r="112" spans="1:8" ht="15.75">
      <c r="A112" s="7" t="s">
        <v>159</v>
      </c>
      <c r="B112" s="7" t="s">
        <v>112</v>
      </c>
      <c r="C112" s="4" t="s">
        <v>16</v>
      </c>
      <c r="D112" s="6">
        <v>4222</v>
      </c>
      <c r="E112" s="4" t="s">
        <v>92</v>
      </c>
      <c r="F112" s="5">
        <v>100000</v>
      </c>
      <c r="G112" s="5">
        <v>10000</v>
      </c>
      <c r="H112" s="5">
        <v>10000</v>
      </c>
    </row>
    <row r="113" spans="1:8" s="32" customFormat="1" ht="15.75">
      <c r="A113" s="34" t="s">
        <v>159</v>
      </c>
      <c r="B113" s="34" t="s">
        <v>112</v>
      </c>
      <c r="C113" s="29" t="s">
        <v>16</v>
      </c>
      <c r="D113" s="30" t="s">
        <v>113</v>
      </c>
      <c r="E113" s="31" t="s">
        <v>114</v>
      </c>
      <c r="F113" s="100">
        <f>+F114</f>
        <v>20000</v>
      </c>
      <c r="G113" s="100">
        <f>+G114</f>
        <v>20000</v>
      </c>
      <c r="H113" s="100">
        <f>+H114</f>
        <v>20000</v>
      </c>
    </row>
    <row r="114" spans="1:8" ht="15.75">
      <c r="A114" s="7" t="s">
        <v>159</v>
      </c>
      <c r="B114" s="7" t="s">
        <v>112</v>
      </c>
      <c r="C114" s="4" t="s">
        <v>16</v>
      </c>
      <c r="D114" s="7" t="s">
        <v>115</v>
      </c>
      <c r="E114" s="7" t="s">
        <v>116</v>
      </c>
      <c r="F114" s="5">
        <v>20000</v>
      </c>
      <c r="G114" s="5">
        <v>20000</v>
      </c>
      <c r="H114" s="5">
        <v>20000</v>
      </c>
    </row>
    <row r="115" spans="1:8" s="16" customFormat="1" ht="15.75" customHeight="1">
      <c r="A115" s="23" t="s">
        <v>159</v>
      </c>
      <c r="B115" s="66" t="s">
        <v>202</v>
      </c>
      <c r="C115" s="67"/>
      <c r="D115" s="67"/>
      <c r="E115" s="68"/>
      <c r="F115" s="99">
        <f>F116+F122+F119+F125</f>
        <v>6120000</v>
      </c>
      <c r="G115" s="99">
        <f>G116+G122+G119+G125</f>
        <v>10200000</v>
      </c>
      <c r="H115" s="99">
        <f>H116+H122+H119+H125</f>
        <v>0</v>
      </c>
    </row>
    <row r="116" spans="1:8" ht="15.75">
      <c r="A116" s="37" t="s">
        <v>159</v>
      </c>
      <c r="B116" s="37" t="s">
        <v>201</v>
      </c>
      <c r="C116" s="29" t="s">
        <v>118</v>
      </c>
      <c r="D116" s="57" t="s">
        <v>162</v>
      </c>
      <c r="E116" s="31" t="s">
        <v>163</v>
      </c>
      <c r="F116" s="100">
        <f>F117</f>
        <v>612000</v>
      </c>
      <c r="G116" s="100">
        <f>G117</f>
        <v>1020000</v>
      </c>
      <c r="H116" s="100">
        <f>H117</f>
        <v>0</v>
      </c>
    </row>
    <row r="117" spans="1:8" s="25" customFormat="1" ht="15.75">
      <c r="A117" s="37" t="s">
        <v>159</v>
      </c>
      <c r="B117" s="37" t="s">
        <v>201</v>
      </c>
      <c r="C117" s="29" t="s">
        <v>118</v>
      </c>
      <c r="D117" s="30" t="s">
        <v>49</v>
      </c>
      <c r="E117" s="31" t="s">
        <v>50</v>
      </c>
      <c r="F117" s="100">
        <f>+F118</f>
        <v>612000</v>
      </c>
      <c r="G117" s="100">
        <f>+G118</f>
        <v>1020000</v>
      </c>
      <c r="H117" s="100">
        <f>+H118</f>
        <v>0</v>
      </c>
    </row>
    <row r="118" spans="1:8" ht="15.75">
      <c r="A118" s="8" t="s">
        <v>159</v>
      </c>
      <c r="B118" s="8" t="s">
        <v>201</v>
      </c>
      <c r="C118" s="8" t="s">
        <v>118</v>
      </c>
      <c r="D118" s="8" t="s">
        <v>62</v>
      </c>
      <c r="E118" s="8" t="s">
        <v>63</v>
      </c>
      <c r="F118" s="5">
        <v>612000</v>
      </c>
      <c r="G118" s="5">
        <v>1020000</v>
      </c>
      <c r="H118" s="5">
        <v>0</v>
      </c>
    </row>
    <row r="119" spans="1:8" ht="15.75">
      <c r="A119" s="37" t="s">
        <v>159</v>
      </c>
      <c r="B119" s="37" t="s">
        <v>201</v>
      </c>
      <c r="C119" s="29" t="s">
        <v>118</v>
      </c>
      <c r="D119" s="57" t="s">
        <v>166</v>
      </c>
      <c r="E119" s="31" t="s">
        <v>167</v>
      </c>
      <c r="F119" s="100">
        <f>F120</f>
        <v>0</v>
      </c>
      <c r="G119" s="100">
        <f>G120</f>
        <v>0</v>
      </c>
      <c r="H119" s="100">
        <f>H120</f>
        <v>0</v>
      </c>
    </row>
    <row r="120" spans="1:8" ht="15.75">
      <c r="A120" s="37" t="s">
        <v>159</v>
      </c>
      <c r="B120" s="37" t="s">
        <v>201</v>
      </c>
      <c r="C120" s="29" t="s">
        <v>118</v>
      </c>
      <c r="D120" s="30" t="s">
        <v>89</v>
      </c>
      <c r="E120" s="31" t="s">
        <v>90</v>
      </c>
      <c r="F120" s="100">
        <f>+F121</f>
        <v>0</v>
      </c>
      <c r="G120" s="100">
        <f>+G121</f>
        <v>0</v>
      </c>
      <c r="H120" s="100">
        <f>+H121</f>
        <v>0</v>
      </c>
    </row>
    <row r="121" spans="1:8" ht="15.75">
      <c r="A121" s="8" t="s">
        <v>159</v>
      </c>
      <c r="B121" s="8" t="s">
        <v>201</v>
      </c>
      <c r="C121" s="8" t="s">
        <v>118</v>
      </c>
      <c r="D121" s="6">
        <v>4221</v>
      </c>
      <c r="E121" s="4" t="s">
        <v>91</v>
      </c>
      <c r="F121" s="5">
        <v>0</v>
      </c>
      <c r="G121" s="5">
        <v>0</v>
      </c>
      <c r="H121" s="5">
        <v>0</v>
      </c>
    </row>
    <row r="122" spans="1:8" ht="15.75">
      <c r="A122" s="37" t="s">
        <v>159</v>
      </c>
      <c r="B122" s="37" t="s">
        <v>201</v>
      </c>
      <c r="C122" s="29" t="s">
        <v>119</v>
      </c>
      <c r="D122" s="57" t="s">
        <v>162</v>
      </c>
      <c r="E122" s="31" t="s">
        <v>163</v>
      </c>
      <c r="F122" s="100">
        <f>F123</f>
        <v>5508000</v>
      </c>
      <c r="G122" s="100">
        <f>G123</f>
        <v>9180000</v>
      </c>
      <c r="H122" s="100">
        <f>H123</f>
        <v>0</v>
      </c>
    </row>
    <row r="123" spans="1:8" s="25" customFormat="1" ht="15.75">
      <c r="A123" s="37" t="s">
        <v>159</v>
      </c>
      <c r="B123" s="37" t="s">
        <v>201</v>
      </c>
      <c r="C123" s="29" t="s">
        <v>119</v>
      </c>
      <c r="D123" s="30" t="s">
        <v>49</v>
      </c>
      <c r="E123" s="31" t="s">
        <v>50</v>
      </c>
      <c r="F123" s="100">
        <f>+F124</f>
        <v>5508000</v>
      </c>
      <c r="G123" s="100">
        <f>+G124</f>
        <v>9180000</v>
      </c>
      <c r="H123" s="100">
        <f>+H124</f>
        <v>0</v>
      </c>
    </row>
    <row r="124" spans="1:8" ht="15.75">
      <c r="A124" s="8" t="s">
        <v>159</v>
      </c>
      <c r="B124" s="8" t="s">
        <v>201</v>
      </c>
      <c r="C124" s="8" t="s">
        <v>119</v>
      </c>
      <c r="D124" s="8" t="s">
        <v>62</v>
      </c>
      <c r="E124" s="8" t="s">
        <v>63</v>
      </c>
      <c r="F124" s="5">
        <v>5508000</v>
      </c>
      <c r="G124" s="5">
        <v>9180000</v>
      </c>
      <c r="H124" s="5">
        <v>0</v>
      </c>
    </row>
    <row r="125" spans="1:8" ht="15.75">
      <c r="A125" s="37" t="s">
        <v>159</v>
      </c>
      <c r="B125" s="37" t="s">
        <v>201</v>
      </c>
      <c r="C125" s="29" t="s">
        <v>119</v>
      </c>
      <c r="D125" s="57" t="s">
        <v>166</v>
      </c>
      <c r="E125" s="31" t="s">
        <v>167</v>
      </c>
      <c r="F125" s="100">
        <f>F126</f>
        <v>0</v>
      </c>
      <c r="G125" s="100">
        <f>G126</f>
        <v>0</v>
      </c>
      <c r="H125" s="100">
        <f>H126</f>
        <v>0</v>
      </c>
    </row>
    <row r="126" spans="1:8" ht="15.75">
      <c r="A126" s="37" t="s">
        <v>159</v>
      </c>
      <c r="B126" s="37" t="s">
        <v>201</v>
      </c>
      <c r="C126" s="29" t="s">
        <v>119</v>
      </c>
      <c r="D126" s="30" t="s">
        <v>89</v>
      </c>
      <c r="E126" s="31" t="s">
        <v>90</v>
      </c>
      <c r="F126" s="100">
        <f>+F127</f>
        <v>0</v>
      </c>
      <c r="G126" s="100">
        <f>+G127</f>
        <v>0</v>
      </c>
      <c r="H126" s="100">
        <f>+H127</f>
        <v>0</v>
      </c>
    </row>
    <row r="127" spans="1:8" ht="15.75">
      <c r="A127" s="8" t="s">
        <v>159</v>
      </c>
      <c r="B127" s="8" t="s">
        <v>201</v>
      </c>
      <c r="C127" s="8" t="s">
        <v>119</v>
      </c>
      <c r="D127" s="6">
        <v>4221</v>
      </c>
      <c r="E127" s="4" t="s">
        <v>91</v>
      </c>
      <c r="F127" s="5">
        <v>0</v>
      </c>
      <c r="G127" s="5">
        <v>0</v>
      </c>
      <c r="H127" s="5">
        <v>0</v>
      </c>
    </row>
    <row r="128" spans="1:8" s="16" customFormat="1" ht="15.75" customHeight="1">
      <c r="A128" s="23" t="s">
        <v>159</v>
      </c>
      <c r="B128" s="66" t="s">
        <v>154</v>
      </c>
      <c r="C128" s="67"/>
      <c r="D128" s="67"/>
      <c r="E128" s="68"/>
      <c r="F128" s="99">
        <f>F129+F132+F135+F138</f>
        <v>1668500</v>
      </c>
      <c r="G128" s="99">
        <f>G129+G132+G135+G138</f>
        <v>1668500</v>
      </c>
      <c r="H128" s="99">
        <f>H129+H132+H135+H138</f>
        <v>0</v>
      </c>
    </row>
    <row r="129" spans="1:8" ht="15.75">
      <c r="A129" s="37" t="s">
        <v>159</v>
      </c>
      <c r="B129" s="37" t="s">
        <v>155</v>
      </c>
      <c r="C129" s="29" t="s">
        <v>118</v>
      </c>
      <c r="D129" s="57" t="s">
        <v>162</v>
      </c>
      <c r="E129" s="31" t="s">
        <v>163</v>
      </c>
      <c r="F129" s="100">
        <f>F130</f>
        <v>166900</v>
      </c>
      <c r="G129" s="100">
        <f>G130</f>
        <v>166900</v>
      </c>
      <c r="H129" s="100">
        <f>H130</f>
        <v>0</v>
      </c>
    </row>
    <row r="130" spans="1:8" s="25" customFormat="1" ht="15.75">
      <c r="A130" s="37" t="s">
        <v>159</v>
      </c>
      <c r="B130" s="37" t="s">
        <v>155</v>
      </c>
      <c r="C130" s="29" t="s">
        <v>118</v>
      </c>
      <c r="D130" s="30" t="s">
        <v>49</v>
      </c>
      <c r="E130" s="31" t="s">
        <v>50</v>
      </c>
      <c r="F130" s="100">
        <f>+F131</f>
        <v>166900</v>
      </c>
      <c r="G130" s="100">
        <f>+G131</f>
        <v>166900</v>
      </c>
      <c r="H130" s="100">
        <f>+H131</f>
        <v>0</v>
      </c>
    </row>
    <row r="131" spans="1:8" ht="15.75">
      <c r="A131" s="8" t="s">
        <v>159</v>
      </c>
      <c r="B131" s="8" t="s">
        <v>155</v>
      </c>
      <c r="C131" s="8" t="s">
        <v>118</v>
      </c>
      <c r="D131" s="8" t="s">
        <v>62</v>
      </c>
      <c r="E131" s="8" t="s">
        <v>63</v>
      </c>
      <c r="F131" s="5">
        <v>166900</v>
      </c>
      <c r="G131" s="5">
        <v>166900</v>
      </c>
      <c r="H131" s="5">
        <v>0</v>
      </c>
    </row>
    <row r="132" spans="1:8" ht="15.75">
      <c r="A132" s="37" t="s">
        <v>159</v>
      </c>
      <c r="B132" s="37" t="s">
        <v>155</v>
      </c>
      <c r="C132" s="29" t="s">
        <v>118</v>
      </c>
      <c r="D132" s="57" t="s">
        <v>166</v>
      </c>
      <c r="E132" s="31" t="s">
        <v>167</v>
      </c>
      <c r="F132" s="100">
        <f>F133</f>
        <v>0</v>
      </c>
      <c r="G132" s="100">
        <f>G133</f>
        <v>0</v>
      </c>
      <c r="H132" s="100">
        <f>H133</f>
        <v>0</v>
      </c>
    </row>
    <row r="133" spans="1:8" s="25" customFormat="1" ht="15.75">
      <c r="A133" s="37" t="s">
        <v>159</v>
      </c>
      <c r="B133" s="37" t="s">
        <v>155</v>
      </c>
      <c r="C133" s="29" t="s">
        <v>118</v>
      </c>
      <c r="D133" s="30" t="s">
        <v>89</v>
      </c>
      <c r="E133" s="31" t="s">
        <v>90</v>
      </c>
      <c r="F133" s="100">
        <f>+F134</f>
        <v>0</v>
      </c>
      <c r="G133" s="100">
        <f>+G134</f>
        <v>0</v>
      </c>
      <c r="H133" s="100">
        <f>+H134</f>
        <v>0</v>
      </c>
    </row>
    <row r="134" spans="1:8" ht="15.75">
      <c r="A134" s="8" t="s">
        <v>159</v>
      </c>
      <c r="B134" s="8" t="s">
        <v>155</v>
      </c>
      <c r="C134" s="8" t="s">
        <v>118</v>
      </c>
      <c r="D134" s="6">
        <v>4221</v>
      </c>
      <c r="E134" s="4" t="s">
        <v>91</v>
      </c>
      <c r="F134" s="5">
        <v>0</v>
      </c>
      <c r="G134" s="5">
        <v>0</v>
      </c>
      <c r="H134" s="5">
        <v>0</v>
      </c>
    </row>
    <row r="135" spans="1:8" ht="15.75">
      <c r="A135" s="37" t="s">
        <v>159</v>
      </c>
      <c r="B135" s="37" t="s">
        <v>155</v>
      </c>
      <c r="C135" s="29" t="s">
        <v>119</v>
      </c>
      <c r="D135" s="57" t="s">
        <v>162</v>
      </c>
      <c r="E135" s="31" t="s">
        <v>163</v>
      </c>
      <c r="F135" s="100">
        <f>F136</f>
        <v>1501600</v>
      </c>
      <c r="G135" s="100">
        <f>G136</f>
        <v>1501600</v>
      </c>
      <c r="H135" s="100">
        <f>H136</f>
        <v>0</v>
      </c>
    </row>
    <row r="136" spans="1:8" s="25" customFormat="1" ht="15.75">
      <c r="A136" s="37" t="s">
        <v>159</v>
      </c>
      <c r="B136" s="37" t="s">
        <v>155</v>
      </c>
      <c r="C136" s="29" t="s">
        <v>119</v>
      </c>
      <c r="D136" s="30" t="s">
        <v>49</v>
      </c>
      <c r="E136" s="31" t="s">
        <v>50</v>
      </c>
      <c r="F136" s="100">
        <f>+F137</f>
        <v>1501600</v>
      </c>
      <c r="G136" s="100">
        <f>+G137</f>
        <v>1501600</v>
      </c>
      <c r="H136" s="100">
        <f>+H137</f>
        <v>0</v>
      </c>
    </row>
    <row r="137" spans="1:8" ht="15.75">
      <c r="A137" s="8" t="s">
        <v>159</v>
      </c>
      <c r="B137" s="8" t="s">
        <v>155</v>
      </c>
      <c r="C137" s="8" t="s">
        <v>119</v>
      </c>
      <c r="D137" s="8" t="s">
        <v>62</v>
      </c>
      <c r="E137" s="8" t="s">
        <v>63</v>
      </c>
      <c r="F137" s="5">
        <v>1501600</v>
      </c>
      <c r="G137" s="5">
        <v>1501600</v>
      </c>
      <c r="H137" s="5">
        <v>0</v>
      </c>
    </row>
    <row r="138" spans="1:8" ht="15.75">
      <c r="A138" s="37" t="s">
        <v>159</v>
      </c>
      <c r="B138" s="37" t="s">
        <v>155</v>
      </c>
      <c r="C138" s="29" t="s">
        <v>119</v>
      </c>
      <c r="D138" s="57" t="s">
        <v>166</v>
      </c>
      <c r="E138" s="31" t="s">
        <v>167</v>
      </c>
      <c r="F138" s="100">
        <f>F139</f>
        <v>0</v>
      </c>
      <c r="G138" s="100">
        <f>G139</f>
        <v>0</v>
      </c>
      <c r="H138" s="100">
        <f>H139</f>
        <v>0</v>
      </c>
    </row>
    <row r="139" spans="1:8" s="25" customFormat="1" ht="15.75">
      <c r="A139" s="37" t="s">
        <v>159</v>
      </c>
      <c r="B139" s="37" t="s">
        <v>155</v>
      </c>
      <c r="C139" s="29" t="s">
        <v>119</v>
      </c>
      <c r="D139" s="30" t="s">
        <v>89</v>
      </c>
      <c r="E139" s="31" t="s">
        <v>90</v>
      </c>
      <c r="F139" s="100">
        <f>+F140</f>
        <v>0</v>
      </c>
      <c r="G139" s="100">
        <f>+G140</f>
        <v>0</v>
      </c>
      <c r="H139" s="100">
        <f>+H140</f>
        <v>0</v>
      </c>
    </row>
    <row r="140" spans="1:8" ht="15.75">
      <c r="A140" s="8" t="s">
        <v>159</v>
      </c>
      <c r="B140" s="8" t="s">
        <v>155</v>
      </c>
      <c r="C140" s="8" t="s">
        <v>119</v>
      </c>
      <c r="D140" s="6">
        <v>4221</v>
      </c>
      <c r="E140" s="4" t="s">
        <v>91</v>
      </c>
      <c r="F140" s="5">
        <v>0</v>
      </c>
      <c r="G140" s="5">
        <v>0</v>
      </c>
      <c r="H140" s="5">
        <v>0</v>
      </c>
    </row>
    <row r="141" spans="1:8" s="16" customFormat="1" ht="15.75" customHeight="1">
      <c r="A141" s="23" t="s">
        <v>159</v>
      </c>
      <c r="B141" s="66" t="s">
        <v>194</v>
      </c>
      <c r="C141" s="67"/>
      <c r="D141" s="67"/>
      <c r="E141" s="68"/>
      <c r="F141" s="99">
        <f>F142+F145</f>
        <v>5207000</v>
      </c>
      <c r="G141" s="99">
        <f>G142+G145</f>
        <v>543704</v>
      </c>
      <c r="H141" s="99">
        <f>H142+H145</f>
        <v>106400</v>
      </c>
    </row>
    <row r="142" spans="1:8" ht="15.75">
      <c r="A142" s="37" t="s">
        <v>159</v>
      </c>
      <c r="B142" s="37" t="s">
        <v>189</v>
      </c>
      <c r="C142" s="29" t="s">
        <v>118</v>
      </c>
      <c r="D142" s="57" t="s">
        <v>162</v>
      </c>
      <c r="E142" s="31" t="s">
        <v>163</v>
      </c>
      <c r="F142" s="100">
        <f>F143</f>
        <v>480000</v>
      </c>
      <c r="G142" s="100">
        <f>G143</f>
        <v>53200</v>
      </c>
      <c r="H142" s="100">
        <f>H143</f>
        <v>106400</v>
      </c>
    </row>
    <row r="143" spans="1:8" s="25" customFormat="1" ht="15.75">
      <c r="A143" s="37" t="s">
        <v>159</v>
      </c>
      <c r="B143" s="37" t="s">
        <v>189</v>
      </c>
      <c r="C143" s="29" t="s">
        <v>118</v>
      </c>
      <c r="D143" s="30" t="s">
        <v>49</v>
      </c>
      <c r="E143" s="31" t="s">
        <v>50</v>
      </c>
      <c r="F143" s="100">
        <f>+F144</f>
        <v>480000</v>
      </c>
      <c r="G143" s="100">
        <f>+G144</f>
        <v>53200</v>
      </c>
      <c r="H143" s="100">
        <f>+H144</f>
        <v>106400</v>
      </c>
    </row>
    <row r="144" spans="1:8" ht="15.75">
      <c r="A144" s="8" t="s">
        <v>159</v>
      </c>
      <c r="B144" s="8" t="s">
        <v>189</v>
      </c>
      <c r="C144" s="8" t="s">
        <v>118</v>
      </c>
      <c r="D144" s="8" t="s">
        <v>62</v>
      </c>
      <c r="E144" s="8" t="s">
        <v>63</v>
      </c>
      <c r="F144" s="5">
        <v>480000</v>
      </c>
      <c r="G144" s="5">
        <v>53200</v>
      </c>
      <c r="H144" s="5">
        <v>106400</v>
      </c>
    </row>
    <row r="145" spans="1:8" ht="15.75">
      <c r="A145" s="37" t="s">
        <v>159</v>
      </c>
      <c r="B145" s="37" t="s">
        <v>189</v>
      </c>
      <c r="C145" s="29" t="s">
        <v>119</v>
      </c>
      <c r="D145" s="57" t="s">
        <v>162</v>
      </c>
      <c r="E145" s="31" t="s">
        <v>163</v>
      </c>
      <c r="F145" s="100">
        <f>F146</f>
        <v>4727000</v>
      </c>
      <c r="G145" s="100">
        <f>G146</f>
        <v>490504</v>
      </c>
      <c r="H145" s="100">
        <f>H146</f>
        <v>0</v>
      </c>
    </row>
    <row r="146" spans="1:8" s="25" customFormat="1" ht="15.75">
      <c r="A146" s="37" t="s">
        <v>159</v>
      </c>
      <c r="B146" s="37" t="s">
        <v>189</v>
      </c>
      <c r="C146" s="29" t="s">
        <v>119</v>
      </c>
      <c r="D146" s="30" t="s">
        <v>49</v>
      </c>
      <c r="E146" s="31" t="s">
        <v>50</v>
      </c>
      <c r="F146" s="100">
        <f>+F147</f>
        <v>4727000</v>
      </c>
      <c r="G146" s="100">
        <f>+G147</f>
        <v>490504</v>
      </c>
      <c r="H146" s="100">
        <f>+H147</f>
        <v>0</v>
      </c>
    </row>
    <row r="147" spans="1:8" ht="15.75">
      <c r="A147" s="8" t="s">
        <v>159</v>
      </c>
      <c r="B147" s="8" t="s">
        <v>189</v>
      </c>
      <c r="C147" s="8" t="s">
        <v>119</v>
      </c>
      <c r="D147" s="8" t="s">
        <v>62</v>
      </c>
      <c r="E147" s="8" t="s">
        <v>63</v>
      </c>
      <c r="F147" s="5">
        <v>4727000</v>
      </c>
      <c r="G147" s="5">
        <v>490504</v>
      </c>
      <c r="H147" s="5">
        <v>0</v>
      </c>
    </row>
    <row r="148" spans="1:8" ht="15.75">
      <c r="A148" s="23" t="s">
        <v>159</v>
      </c>
      <c r="B148" s="66" t="s">
        <v>198</v>
      </c>
      <c r="C148" s="67"/>
      <c r="D148" s="67"/>
      <c r="E148" s="68"/>
      <c r="F148" s="99">
        <f>F149+F152</f>
        <v>148000</v>
      </c>
      <c r="G148" s="99">
        <f>G149+G152</f>
        <v>278500</v>
      </c>
      <c r="H148" s="99">
        <f>H149+H152</f>
        <v>0</v>
      </c>
    </row>
    <row r="149" spans="1:8" ht="15.75">
      <c r="A149" s="37" t="s">
        <v>159</v>
      </c>
      <c r="B149" s="37" t="s">
        <v>187</v>
      </c>
      <c r="C149" s="29" t="s">
        <v>118</v>
      </c>
      <c r="D149" s="57" t="s">
        <v>162</v>
      </c>
      <c r="E149" s="31" t="s">
        <v>163</v>
      </c>
      <c r="F149" s="100">
        <f>F150</f>
        <v>15000</v>
      </c>
      <c r="G149" s="100">
        <f>G150</f>
        <v>25000</v>
      </c>
      <c r="H149" s="100">
        <f>H150</f>
        <v>0</v>
      </c>
    </row>
    <row r="150" spans="1:8" ht="15.75">
      <c r="A150" s="37" t="s">
        <v>159</v>
      </c>
      <c r="B150" s="37" t="s">
        <v>187</v>
      </c>
      <c r="C150" s="29" t="s">
        <v>118</v>
      </c>
      <c r="D150" s="30" t="s">
        <v>49</v>
      </c>
      <c r="E150" s="31" t="s">
        <v>50</v>
      </c>
      <c r="F150" s="100">
        <f>+F151</f>
        <v>15000</v>
      </c>
      <c r="G150" s="100">
        <f>+G151</f>
        <v>25000</v>
      </c>
      <c r="H150" s="100">
        <f>+H151</f>
        <v>0</v>
      </c>
    </row>
    <row r="151" spans="1:8" ht="15.75">
      <c r="A151" s="8" t="s">
        <v>159</v>
      </c>
      <c r="B151" s="8" t="s">
        <v>187</v>
      </c>
      <c r="C151" s="8" t="s">
        <v>118</v>
      </c>
      <c r="D151" s="8" t="s">
        <v>62</v>
      </c>
      <c r="E151" s="8" t="s">
        <v>63</v>
      </c>
      <c r="F151" s="5">
        <v>15000</v>
      </c>
      <c r="G151" s="5">
        <v>25000</v>
      </c>
      <c r="H151" s="5">
        <v>0</v>
      </c>
    </row>
    <row r="152" spans="1:8" ht="15.75">
      <c r="A152" s="37" t="s">
        <v>159</v>
      </c>
      <c r="B152" s="37" t="s">
        <v>187</v>
      </c>
      <c r="C152" s="29" t="s">
        <v>119</v>
      </c>
      <c r="D152" s="57" t="s">
        <v>162</v>
      </c>
      <c r="E152" s="31" t="s">
        <v>163</v>
      </c>
      <c r="F152" s="100">
        <f>F153</f>
        <v>133000</v>
      </c>
      <c r="G152" s="100">
        <f>G153</f>
        <v>253500</v>
      </c>
      <c r="H152" s="100">
        <f>H153</f>
        <v>0</v>
      </c>
    </row>
    <row r="153" spans="1:8" ht="15.75">
      <c r="A153" s="37" t="s">
        <v>159</v>
      </c>
      <c r="B153" s="37" t="s">
        <v>187</v>
      </c>
      <c r="C153" s="29" t="s">
        <v>119</v>
      </c>
      <c r="D153" s="30" t="s">
        <v>49</v>
      </c>
      <c r="E153" s="31" t="s">
        <v>50</v>
      </c>
      <c r="F153" s="100">
        <f>+F154</f>
        <v>133000</v>
      </c>
      <c r="G153" s="100">
        <f>+G154</f>
        <v>253500</v>
      </c>
      <c r="H153" s="100">
        <f>+H154</f>
        <v>0</v>
      </c>
    </row>
    <row r="154" spans="1:8" ht="15.75">
      <c r="A154" s="8" t="s">
        <v>159</v>
      </c>
      <c r="B154" s="8" t="s">
        <v>187</v>
      </c>
      <c r="C154" s="8" t="s">
        <v>119</v>
      </c>
      <c r="D154" s="8" t="s">
        <v>62</v>
      </c>
      <c r="E154" s="8" t="s">
        <v>63</v>
      </c>
      <c r="F154" s="5">
        <v>133000</v>
      </c>
      <c r="G154" s="5">
        <v>253500</v>
      </c>
      <c r="H154" s="5">
        <v>0</v>
      </c>
    </row>
    <row r="155" spans="1:8" s="16" customFormat="1" ht="15.75" customHeight="1">
      <c r="A155" s="23" t="s">
        <v>159</v>
      </c>
      <c r="B155" s="66" t="s">
        <v>195</v>
      </c>
      <c r="C155" s="67"/>
      <c r="D155" s="67"/>
      <c r="E155" s="68"/>
      <c r="F155" s="99">
        <f>F156+F159</f>
        <v>0</v>
      </c>
      <c r="G155" s="99">
        <f>G156+G159</f>
        <v>0</v>
      </c>
      <c r="H155" s="99">
        <f>H156+H159</f>
        <v>0</v>
      </c>
    </row>
    <row r="156" spans="1:8" ht="15.75">
      <c r="A156" s="37" t="s">
        <v>159</v>
      </c>
      <c r="B156" s="37" t="s">
        <v>188</v>
      </c>
      <c r="C156" s="29" t="s">
        <v>118</v>
      </c>
      <c r="D156" s="57" t="s">
        <v>162</v>
      </c>
      <c r="E156" s="31" t="s">
        <v>163</v>
      </c>
      <c r="F156" s="100">
        <f>F157</f>
        <v>0</v>
      </c>
      <c r="G156" s="100">
        <f>G157</f>
        <v>0</v>
      </c>
      <c r="H156" s="100">
        <f>H157</f>
        <v>0</v>
      </c>
    </row>
    <row r="157" spans="1:8" s="25" customFormat="1" ht="15.75">
      <c r="A157" s="37" t="s">
        <v>159</v>
      </c>
      <c r="B157" s="37" t="s">
        <v>188</v>
      </c>
      <c r="C157" s="29" t="s">
        <v>118</v>
      </c>
      <c r="D157" s="30" t="s">
        <v>49</v>
      </c>
      <c r="E157" s="31" t="s">
        <v>50</v>
      </c>
      <c r="F157" s="100">
        <f>+F158</f>
        <v>0</v>
      </c>
      <c r="G157" s="100">
        <f>+G158</f>
        <v>0</v>
      </c>
      <c r="H157" s="100">
        <f>+H158</f>
        <v>0</v>
      </c>
    </row>
    <row r="158" spans="1:8" ht="15.75">
      <c r="A158" s="8" t="s">
        <v>159</v>
      </c>
      <c r="B158" s="8" t="s">
        <v>188</v>
      </c>
      <c r="C158" s="8" t="s">
        <v>118</v>
      </c>
      <c r="D158" s="8" t="s">
        <v>62</v>
      </c>
      <c r="E158" s="8" t="s">
        <v>63</v>
      </c>
      <c r="F158" s="5">
        <v>0</v>
      </c>
      <c r="G158" s="5">
        <v>0</v>
      </c>
      <c r="H158" s="5">
        <v>0</v>
      </c>
    </row>
    <row r="159" spans="1:8" ht="15.75">
      <c r="A159" s="37" t="s">
        <v>159</v>
      </c>
      <c r="B159" s="37" t="s">
        <v>188</v>
      </c>
      <c r="C159" s="29" t="s">
        <v>119</v>
      </c>
      <c r="D159" s="57" t="s">
        <v>162</v>
      </c>
      <c r="E159" s="31" t="s">
        <v>163</v>
      </c>
      <c r="F159" s="100">
        <f>F160</f>
        <v>0</v>
      </c>
      <c r="G159" s="100">
        <f>G160</f>
        <v>0</v>
      </c>
      <c r="H159" s="100">
        <f>H160</f>
        <v>0</v>
      </c>
    </row>
    <row r="160" spans="1:8" s="25" customFormat="1" ht="15.75">
      <c r="A160" s="37" t="s">
        <v>159</v>
      </c>
      <c r="B160" s="37" t="s">
        <v>188</v>
      </c>
      <c r="C160" s="29" t="s">
        <v>119</v>
      </c>
      <c r="D160" s="30" t="s">
        <v>49</v>
      </c>
      <c r="E160" s="31" t="s">
        <v>50</v>
      </c>
      <c r="F160" s="100">
        <f>+F161</f>
        <v>0</v>
      </c>
      <c r="G160" s="100">
        <f>+G161</f>
        <v>0</v>
      </c>
      <c r="H160" s="100">
        <f>+H161</f>
        <v>0</v>
      </c>
    </row>
    <row r="161" spans="1:8" ht="15.75">
      <c r="A161" s="8" t="s">
        <v>159</v>
      </c>
      <c r="B161" s="8" t="s">
        <v>188</v>
      </c>
      <c r="C161" s="8" t="s">
        <v>119</v>
      </c>
      <c r="D161" s="8" t="s">
        <v>62</v>
      </c>
      <c r="E161" s="8" t="s">
        <v>63</v>
      </c>
      <c r="F161" s="5">
        <v>0</v>
      </c>
      <c r="G161" s="5">
        <v>0</v>
      </c>
      <c r="H161" s="5">
        <v>0</v>
      </c>
    </row>
    <row r="162" spans="1:8" s="16" customFormat="1" ht="15.75" customHeight="1">
      <c r="A162" s="23" t="s">
        <v>159</v>
      </c>
      <c r="B162" s="66" t="s">
        <v>210</v>
      </c>
      <c r="C162" s="67"/>
      <c r="D162" s="67"/>
      <c r="E162" s="68"/>
      <c r="F162" s="99">
        <f>F163+F169+F186+F190+F196+F213</f>
        <v>15450000</v>
      </c>
      <c r="G162" s="99">
        <f>G163+G169+G186+G190+G196+G213</f>
        <v>67815000</v>
      </c>
      <c r="H162" s="99">
        <f>H163+H169+H186+H190+H196+H213</f>
        <v>62033333</v>
      </c>
    </row>
    <row r="163" spans="1:8" ht="15.75">
      <c r="A163" s="37" t="s">
        <v>159</v>
      </c>
      <c r="B163" s="37" t="s">
        <v>190</v>
      </c>
      <c r="C163" s="29" t="s">
        <v>118</v>
      </c>
      <c r="D163" s="57">
        <v>31</v>
      </c>
      <c r="E163" s="31" t="s">
        <v>161</v>
      </c>
      <c r="F163" s="100">
        <f>F164+F166</f>
        <v>136038</v>
      </c>
      <c r="G163" s="100">
        <f>G164+G166</f>
        <v>597112</v>
      </c>
      <c r="H163" s="100">
        <f>H164+H166</f>
        <v>546203</v>
      </c>
    </row>
    <row r="164" spans="1:8" s="25" customFormat="1" ht="15.75">
      <c r="A164" s="37" t="s">
        <v>159</v>
      </c>
      <c r="B164" s="37" t="s">
        <v>190</v>
      </c>
      <c r="C164" s="29" t="s">
        <v>118</v>
      </c>
      <c r="D164" s="30" t="s">
        <v>13</v>
      </c>
      <c r="E164" s="31" t="s">
        <v>14</v>
      </c>
      <c r="F164" s="100">
        <f>F165</f>
        <v>115875</v>
      </c>
      <c r="G164" s="100">
        <f>G165</f>
        <v>508613</v>
      </c>
      <c r="H164" s="100">
        <f>H165</f>
        <v>465250</v>
      </c>
    </row>
    <row r="165" spans="1:8" ht="15.75">
      <c r="A165" s="8" t="s">
        <v>159</v>
      </c>
      <c r="B165" s="8" t="s">
        <v>190</v>
      </c>
      <c r="C165" s="8" t="s">
        <v>118</v>
      </c>
      <c r="D165" s="8" t="s">
        <v>17</v>
      </c>
      <c r="E165" s="8" t="s">
        <v>18</v>
      </c>
      <c r="F165" s="5">
        <v>115875</v>
      </c>
      <c r="G165" s="5">
        <v>508613</v>
      </c>
      <c r="H165" s="5">
        <v>465250</v>
      </c>
    </row>
    <row r="166" spans="1:8" ht="15.75">
      <c r="A166" s="37" t="s">
        <v>159</v>
      </c>
      <c r="B166" s="37" t="s">
        <v>190</v>
      </c>
      <c r="C166" s="29" t="s">
        <v>118</v>
      </c>
      <c r="D166" s="30" t="s">
        <v>24</v>
      </c>
      <c r="E166" s="31" t="s">
        <v>25</v>
      </c>
      <c r="F166" s="100">
        <f>+F167+F168</f>
        <v>20163</v>
      </c>
      <c r="G166" s="100">
        <f>+G167+G168</f>
        <v>88499</v>
      </c>
      <c r="H166" s="100">
        <f>+H167+H168</f>
        <v>80953</v>
      </c>
    </row>
    <row r="167" spans="1:8" s="25" customFormat="1" ht="15.75">
      <c r="A167" s="8" t="s">
        <v>159</v>
      </c>
      <c r="B167" s="8" t="s">
        <v>190</v>
      </c>
      <c r="C167" s="8" t="s">
        <v>118</v>
      </c>
      <c r="D167" s="8" t="s">
        <v>26</v>
      </c>
      <c r="E167" s="8" t="s">
        <v>27</v>
      </c>
      <c r="F167" s="5">
        <v>18077</v>
      </c>
      <c r="G167" s="5">
        <v>79344</v>
      </c>
      <c r="H167" s="5">
        <v>72579</v>
      </c>
    </row>
    <row r="168" spans="1:8" ht="15.75">
      <c r="A168" s="75" t="s">
        <v>159</v>
      </c>
      <c r="B168" s="8" t="s">
        <v>190</v>
      </c>
      <c r="C168" s="8" t="s">
        <v>118</v>
      </c>
      <c r="D168" s="8" t="s">
        <v>28</v>
      </c>
      <c r="E168" s="8" t="s">
        <v>29</v>
      </c>
      <c r="F168" s="5">
        <v>2086</v>
      </c>
      <c r="G168" s="5">
        <v>9155</v>
      </c>
      <c r="H168" s="5">
        <v>8374</v>
      </c>
    </row>
    <row r="169" spans="1:8" ht="15.75">
      <c r="A169" s="37" t="s">
        <v>159</v>
      </c>
      <c r="B169" s="37" t="s">
        <v>190</v>
      </c>
      <c r="C169" s="29" t="s">
        <v>118</v>
      </c>
      <c r="D169" s="57">
        <v>32</v>
      </c>
      <c r="E169" s="31" t="s">
        <v>163</v>
      </c>
      <c r="F169" s="100">
        <f>F170+F173+F176+F184</f>
        <v>2135111</v>
      </c>
      <c r="G169" s="100">
        <f>G170+G173+G176+G184</f>
        <v>9371693</v>
      </c>
      <c r="H169" s="100">
        <f>H170+H173+H176+H184</f>
        <v>8572697</v>
      </c>
    </row>
    <row r="170" spans="1:8" ht="15.75">
      <c r="A170" s="37" t="s">
        <v>159</v>
      </c>
      <c r="B170" s="37" t="s">
        <v>190</v>
      </c>
      <c r="C170" s="29" t="s">
        <v>118</v>
      </c>
      <c r="D170" s="30" t="s">
        <v>30</v>
      </c>
      <c r="E170" s="31" t="s">
        <v>31</v>
      </c>
      <c r="F170" s="100">
        <f>SUM(F171:F172)</f>
        <v>46350</v>
      </c>
      <c r="G170" s="100">
        <f>SUM(G171:G172)</f>
        <v>203446</v>
      </c>
      <c r="H170" s="100">
        <f>SUM(H171:H172)</f>
        <v>186100</v>
      </c>
    </row>
    <row r="171" spans="1:8" ht="15.75">
      <c r="A171" s="8" t="s">
        <v>159</v>
      </c>
      <c r="B171" s="8" t="s">
        <v>190</v>
      </c>
      <c r="C171" s="8" t="s">
        <v>118</v>
      </c>
      <c r="D171" s="8" t="s">
        <v>32</v>
      </c>
      <c r="E171" s="8" t="s">
        <v>33</v>
      </c>
      <c r="F171" s="5">
        <v>23175</v>
      </c>
      <c r="G171" s="5">
        <v>101723</v>
      </c>
      <c r="H171" s="5">
        <v>93050</v>
      </c>
    </row>
    <row r="172" spans="1:8" ht="15.75">
      <c r="A172" s="75" t="s">
        <v>159</v>
      </c>
      <c r="B172" s="8" t="s">
        <v>190</v>
      </c>
      <c r="C172" s="8" t="s">
        <v>118</v>
      </c>
      <c r="D172" s="8" t="s">
        <v>34</v>
      </c>
      <c r="E172" s="8" t="s">
        <v>35</v>
      </c>
      <c r="F172" s="5">
        <v>23175</v>
      </c>
      <c r="G172" s="5">
        <v>101723</v>
      </c>
      <c r="H172" s="5">
        <v>93050</v>
      </c>
    </row>
    <row r="173" spans="1:8" ht="15.75">
      <c r="A173" s="37" t="s">
        <v>159</v>
      </c>
      <c r="B173" s="37" t="s">
        <v>190</v>
      </c>
      <c r="C173" s="29" t="s">
        <v>118</v>
      </c>
      <c r="D173" s="30" t="s">
        <v>39</v>
      </c>
      <c r="E173" s="31" t="s">
        <v>40</v>
      </c>
      <c r="F173" s="100">
        <f>SUM(F174:F175)</f>
        <v>23176</v>
      </c>
      <c r="G173" s="100">
        <f>SUM(G174:G175)</f>
        <v>101722</v>
      </c>
      <c r="H173" s="100">
        <f>SUM(H174:H175)</f>
        <v>93050</v>
      </c>
    </row>
    <row r="174" spans="1:8" ht="15.75">
      <c r="A174" s="8" t="s">
        <v>159</v>
      </c>
      <c r="B174" s="8" t="s">
        <v>190</v>
      </c>
      <c r="C174" s="8" t="s">
        <v>118</v>
      </c>
      <c r="D174" s="8" t="s">
        <v>41</v>
      </c>
      <c r="E174" s="8" t="s">
        <v>42</v>
      </c>
      <c r="F174" s="5">
        <v>11588</v>
      </c>
      <c r="G174" s="5">
        <v>50861</v>
      </c>
      <c r="H174" s="5">
        <v>46525</v>
      </c>
    </row>
    <row r="175" spans="1:8" ht="15.75">
      <c r="A175" s="75" t="s">
        <v>159</v>
      </c>
      <c r="B175" s="8" t="s">
        <v>190</v>
      </c>
      <c r="C175" s="8" t="s">
        <v>118</v>
      </c>
      <c r="D175" s="8" t="s">
        <v>43</v>
      </c>
      <c r="E175" s="8" t="s">
        <v>44</v>
      </c>
      <c r="F175" s="5">
        <v>11588</v>
      </c>
      <c r="G175" s="5">
        <v>50861</v>
      </c>
      <c r="H175" s="5">
        <v>46525</v>
      </c>
    </row>
    <row r="176" spans="1:8" ht="15.75">
      <c r="A176" s="37" t="s">
        <v>159</v>
      </c>
      <c r="B176" s="37" t="s">
        <v>190</v>
      </c>
      <c r="C176" s="29" t="s">
        <v>118</v>
      </c>
      <c r="D176" s="30" t="s">
        <v>49</v>
      </c>
      <c r="E176" s="31" t="s">
        <v>50</v>
      </c>
      <c r="F176" s="100">
        <f>SUM(F177:F183)</f>
        <v>2025492</v>
      </c>
      <c r="G176" s="100">
        <f>SUM(G177:G183)</f>
        <v>8890545</v>
      </c>
      <c r="H176" s="100">
        <f>SUM(H177:H183)</f>
        <v>8132571</v>
      </c>
    </row>
    <row r="177" spans="1:8" ht="15.75">
      <c r="A177" s="8" t="s">
        <v>159</v>
      </c>
      <c r="B177" s="8" t="s">
        <v>190</v>
      </c>
      <c r="C177" s="8" t="s">
        <v>118</v>
      </c>
      <c r="D177" s="8" t="s">
        <v>51</v>
      </c>
      <c r="E177" s="8" t="s">
        <v>52</v>
      </c>
      <c r="F177" s="5">
        <v>4634</v>
      </c>
      <c r="G177" s="5">
        <v>20344</v>
      </c>
      <c r="H177" s="5">
        <v>18611</v>
      </c>
    </row>
    <row r="178" spans="1:8" ht="15.75">
      <c r="A178" s="8" t="s">
        <v>159</v>
      </c>
      <c r="B178" s="8" t="s">
        <v>190</v>
      </c>
      <c r="C178" s="8" t="s">
        <v>118</v>
      </c>
      <c r="D178" s="8" t="s">
        <v>55</v>
      </c>
      <c r="E178" s="8" t="s">
        <v>56</v>
      </c>
      <c r="F178" s="5">
        <v>115874</v>
      </c>
      <c r="G178" s="5">
        <v>508612</v>
      </c>
      <c r="H178" s="5">
        <v>465250</v>
      </c>
    </row>
    <row r="179" spans="1:8" ht="15.75">
      <c r="A179" s="8" t="s">
        <v>159</v>
      </c>
      <c r="B179" s="8" t="s">
        <v>190</v>
      </c>
      <c r="C179" s="8" t="s">
        <v>118</v>
      </c>
      <c r="D179" s="8" t="s">
        <v>57</v>
      </c>
      <c r="E179" s="8" t="s">
        <v>58</v>
      </c>
      <c r="F179" s="5">
        <v>4634</v>
      </c>
      <c r="G179" s="5">
        <v>20344</v>
      </c>
      <c r="H179" s="5">
        <v>18610</v>
      </c>
    </row>
    <row r="180" spans="1:8" ht="15.75">
      <c r="A180" s="8" t="s">
        <v>159</v>
      </c>
      <c r="B180" s="8" t="s">
        <v>190</v>
      </c>
      <c r="C180" s="8" t="s">
        <v>118</v>
      </c>
      <c r="D180" s="8">
        <v>3235</v>
      </c>
      <c r="E180" s="8" t="s">
        <v>59</v>
      </c>
      <c r="F180" s="5">
        <v>46350</v>
      </c>
      <c r="G180" s="5">
        <v>203444</v>
      </c>
      <c r="H180" s="5">
        <v>186100</v>
      </c>
    </row>
    <row r="181" spans="1:8" ht="15.75">
      <c r="A181" s="8" t="s">
        <v>159</v>
      </c>
      <c r="B181" s="8" t="s">
        <v>190</v>
      </c>
      <c r="C181" s="8" t="s">
        <v>118</v>
      </c>
      <c r="D181" s="8" t="s">
        <v>62</v>
      </c>
      <c r="E181" s="8" t="s">
        <v>63</v>
      </c>
      <c r="F181" s="5">
        <v>1228275</v>
      </c>
      <c r="G181" s="5">
        <v>5391293</v>
      </c>
      <c r="H181" s="5">
        <v>4931650</v>
      </c>
    </row>
    <row r="182" spans="1:8" ht="15.75">
      <c r="A182" s="8" t="s">
        <v>159</v>
      </c>
      <c r="B182" s="8" t="s">
        <v>190</v>
      </c>
      <c r="C182" s="8" t="s">
        <v>118</v>
      </c>
      <c r="D182" s="8" t="s">
        <v>64</v>
      </c>
      <c r="E182" s="8" t="s">
        <v>65</v>
      </c>
      <c r="F182" s="5">
        <v>579375</v>
      </c>
      <c r="G182" s="5">
        <v>2543063</v>
      </c>
      <c r="H182" s="5">
        <v>2326250</v>
      </c>
    </row>
    <row r="183" spans="1:8" ht="15.75">
      <c r="A183" s="8" t="s">
        <v>159</v>
      </c>
      <c r="B183" s="8" t="s">
        <v>190</v>
      </c>
      <c r="C183" s="8" t="s">
        <v>118</v>
      </c>
      <c r="D183" s="8" t="s">
        <v>66</v>
      </c>
      <c r="E183" s="8" t="s">
        <v>67</v>
      </c>
      <c r="F183" s="5">
        <v>46350</v>
      </c>
      <c r="G183" s="5">
        <v>203445</v>
      </c>
      <c r="H183" s="5">
        <v>186100</v>
      </c>
    </row>
    <row r="184" spans="1:8" ht="15.75">
      <c r="A184" s="37" t="s">
        <v>159</v>
      </c>
      <c r="B184" s="37" t="s">
        <v>190</v>
      </c>
      <c r="C184" s="29" t="s">
        <v>118</v>
      </c>
      <c r="D184" s="30" t="s">
        <v>70</v>
      </c>
      <c r="E184" s="31" t="s">
        <v>79</v>
      </c>
      <c r="F184" s="100">
        <f>F185</f>
        <v>40093</v>
      </c>
      <c r="G184" s="100">
        <f>G185</f>
        <v>175980</v>
      </c>
      <c r="H184" s="100">
        <f>H185</f>
        <v>160976</v>
      </c>
    </row>
    <row r="185" spans="1:8" ht="15.75">
      <c r="A185" s="8" t="s">
        <v>159</v>
      </c>
      <c r="B185" s="8" t="s">
        <v>190</v>
      </c>
      <c r="C185" s="8" t="s">
        <v>118</v>
      </c>
      <c r="D185" s="8" t="s">
        <v>73</v>
      </c>
      <c r="E185" s="8" t="s">
        <v>74</v>
      </c>
      <c r="F185" s="5">
        <v>40093</v>
      </c>
      <c r="G185" s="5">
        <v>175980</v>
      </c>
      <c r="H185" s="5">
        <v>160976</v>
      </c>
    </row>
    <row r="186" spans="1:8" ht="15.75">
      <c r="A186" s="37" t="s">
        <v>159</v>
      </c>
      <c r="B186" s="37" t="s">
        <v>190</v>
      </c>
      <c r="C186" s="29" t="s">
        <v>118</v>
      </c>
      <c r="D186" s="57">
        <v>42</v>
      </c>
      <c r="E186" s="31" t="s">
        <v>167</v>
      </c>
      <c r="F186" s="100">
        <f>F187</f>
        <v>46351</v>
      </c>
      <c r="G186" s="100">
        <f>G187</f>
        <v>203445</v>
      </c>
      <c r="H186" s="100">
        <f>H187</f>
        <v>186100</v>
      </c>
    </row>
    <row r="187" spans="1:8" ht="15.75">
      <c r="A187" s="37" t="s">
        <v>159</v>
      </c>
      <c r="B187" s="37" t="s">
        <v>190</v>
      </c>
      <c r="C187" s="29" t="s">
        <v>118</v>
      </c>
      <c r="D187" s="30" t="s">
        <v>89</v>
      </c>
      <c r="E187" s="31" t="s">
        <v>90</v>
      </c>
      <c r="F187" s="100">
        <f>SUM(F188:F189)</f>
        <v>46351</v>
      </c>
      <c r="G187" s="100">
        <f>SUM(G188:G189)</f>
        <v>203445</v>
      </c>
      <c r="H187" s="100">
        <f>SUM(H188:H189)</f>
        <v>186100</v>
      </c>
    </row>
    <row r="188" spans="1:8" ht="15.75">
      <c r="A188" s="8" t="s">
        <v>159</v>
      </c>
      <c r="B188" s="8" t="s">
        <v>190</v>
      </c>
      <c r="C188" s="8" t="s">
        <v>118</v>
      </c>
      <c r="D188" s="8">
        <v>4221</v>
      </c>
      <c r="E188" s="8" t="s">
        <v>91</v>
      </c>
      <c r="F188" s="5">
        <v>34763</v>
      </c>
      <c r="G188" s="5">
        <v>152584</v>
      </c>
      <c r="H188" s="5">
        <v>139575</v>
      </c>
    </row>
    <row r="189" spans="1:8" ht="15.75">
      <c r="A189" s="75" t="s">
        <v>159</v>
      </c>
      <c r="B189" s="8" t="s">
        <v>190</v>
      </c>
      <c r="C189" s="8" t="s">
        <v>118</v>
      </c>
      <c r="D189" s="8">
        <v>4222</v>
      </c>
      <c r="E189" s="8" t="s">
        <v>92</v>
      </c>
      <c r="F189" s="5">
        <v>11588</v>
      </c>
      <c r="G189" s="5">
        <v>50861</v>
      </c>
      <c r="H189" s="5">
        <v>46525</v>
      </c>
    </row>
    <row r="190" spans="1:8" ht="15.75">
      <c r="A190" s="37" t="s">
        <v>159</v>
      </c>
      <c r="B190" s="37" t="s">
        <v>190</v>
      </c>
      <c r="C190" s="29" t="s">
        <v>182</v>
      </c>
      <c r="D190" s="57">
        <v>31</v>
      </c>
      <c r="E190" s="31" t="s">
        <v>161</v>
      </c>
      <c r="F190" s="100">
        <f>F191+F193</f>
        <v>770878</v>
      </c>
      <c r="G190" s="100">
        <f>G191+G193</f>
        <v>3383629</v>
      </c>
      <c r="H190" s="100">
        <f>H191+H193</f>
        <v>3095153</v>
      </c>
    </row>
    <row r="191" spans="1:8" ht="15.75">
      <c r="A191" s="37" t="s">
        <v>159</v>
      </c>
      <c r="B191" s="37" t="s">
        <v>190</v>
      </c>
      <c r="C191" s="29" t="s">
        <v>182</v>
      </c>
      <c r="D191" s="30" t="s">
        <v>13</v>
      </c>
      <c r="E191" s="31" t="s">
        <v>14</v>
      </c>
      <c r="F191" s="100">
        <f>F192</f>
        <v>656625</v>
      </c>
      <c r="G191" s="100">
        <f>G192</f>
        <v>2882138</v>
      </c>
      <c r="H191" s="100">
        <f>H192</f>
        <v>2636417</v>
      </c>
    </row>
    <row r="192" spans="1:8" ht="15.75">
      <c r="A192" s="8" t="s">
        <v>159</v>
      </c>
      <c r="B192" s="8" t="s">
        <v>190</v>
      </c>
      <c r="C192" s="8" t="s">
        <v>182</v>
      </c>
      <c r="D192" s="8" t="s">
        <v>17</v>
      </c>
      <c r="E192" s="8" t="s">
        <v>18</v>
      </c>
      <c r="F192" s="5">
        <v>656625</v>
      </c>
      <c r="G192" s="5">
        <v>2882138</v>
      </c>
      <c r="H192" s="5">
        <v>2636417</v>
      </c>
    </row>
    <row r="193" spans="1:8" ht="15.75">
      <c r="A193" s="37" t="s">
        <v>159</v>
      </c>
      <c r="B193" s="37" t="s">
        <v>190</v>
      </c>
      <c r="C193" s="29" t="s">
        <v>182</v>
      </c>
      <c r="D193" s="30" t="s">
        <v>24</v>
      </c>
      <c r="E193" s="31" t="s">
        <v>25</v>
      </c>
      <c r="F193" s="100">
        <f>+F194+F195</f>
        <v>114253</v>
      </c>
      <c r="G193" s="100">
        <f>+G194+G195</f>
        <v>501491</v>
      </c>
      <c r="H193" s="100">
        <f>+H194+H195</f>
        <v>458736</v>
      </c>
    </row>
    <row r="194" spans="1:8" ht="15.75">
      <c r="A194" s="8" t="s">
        <v>159</v>
      </c>
      <c r="B194" s="8" t="s">
        <v>190</v>
      </c>
      <c r="C194" s="8" t="s">
        <v>182</v>
      </c>
      <c r="D194" s="8" t="s">
        <v>26</v>
      </c>
      <c r="E194" s="8" t="s">
        <v>27</v>
      </c>
      <c r="F194" s="5">
        <v>102434</v>
      </c>
      <c r="G194" s="5">
        <v>449613</v>
      </c>
      <c r="H194" s="5">
        <v>411281</v>
      </c>
    </row>
    <row r="195" spans="1:8" ht="15.75">
      <c r="A195" s="75" t="s">
        <v>159</v>
      </c>
      <c r="B195" s="8" t="s">
        <v>190</v>
      </c>
      <c r="C195" s="8" t="s">
        <v>182</v>
      </c>
      <c r="D195" s="8" t="s">
        <v>28</v>
      </c>
      <c r="E195" s="8" t="s">
        <v>29</v>
      </c>
      <c r="F195" s="5">
        <v>11819</v>
      </c>
      <c r="G195" s="5">
        <v>51878</v>
      </c>
      <c r="H195" s="5">
        <v>47455</v>
      </c>
    </row>
    <row r="196" spans="1:8" ht="15.75">
      <c r="A196" s="37" t="s">
        <v>159</v>
      </c>
      <c r="B196" s="37" t="s">
        <v>190</v>
      </c>
      <c r="C196" s="29" t="s">
        <v>182</v>
      </c>
      <c r="D196" s="57">
        <v>32</v>
      </c>
      <c r="E196" s="31" t="s">
        <v>163</v>
      </c>
      <c r="F196" s="100">
        <f>F197+F200+F203+F211</f>
        <v>12098971</v>
      </c>
      <c r="G196" s="100">
        <f>G197+G200+G203+G211</f>
        <v>53106266</v>
      </c>
      <c r="H196" s="100">
        <f>H197+H200+H203+H211</f>
        <v>48578613</v>
      </c>
    </row>
    <row r="197" spans="1:8" ht="15.75">
      <c r="A197" s="37" t="s">
        <v>159</v>
      </c>
      <c r="B197" s="37" t="s">
        <v>190</v>
      </c>
      <c r="C197" s="29" t="s">
        <v>182</v>
      </c>
      <c r="D197" s="30" t="s">
        <v>30</v>
      </c>
      <c r="E197" s="31" t="s">
        <v>31</v>
      </c>
      <c r="F197" s="100">
        <f>SUM(F198:F199)</f>
        <v>262650</v>
      </c>
      <c r="G197" s="100">
        <f>SUM(G198:G199)</f>
        <v>1152856</v>
      </c>
      <c r="H197" s="100">
        <f>SUM(H198:H199)</f>
        <v>1054566</v>
      </c>
    </row>
    <row r="198" spans="1:8" ht="15.75">
      <c r="A198" s="8" t="s">
        <v>159</v>
      </c>
      <c r="B198" s="8" t="s">
        <v>190</v>
      </c>
      <c r="C198" s="8" t="s">
        <v>182</v>
      </c>
      <c r="D198" s="8" t="s">
        <v>32</v>
      </c>
      <c r="E198" s="8" t="s">
        <v>33</v>
      </c>
      <c r="F198" s="5">
        <v>131325</v>
      </c>
      <c r="G198" s="5">
        <v>576428</v>
      </c>
      <c r="H198" s="5">
        <v>527283</v>
      </c>
    </row>
    <row r="199" spans="1:8" ht="15.75">
      <c r="A199" s="75" t="s">
        <v>159</v>
      </c>
      <c r="B199" s="8" t="s">
        <v>190</v>
      </c>
      <c r="C199" s="8" t="s">
        <v>182</v>
      </c>
      <c r="D199" s="8" t="s">
        <v>34</v>
      </c>
      <c r="E199" s="8" t="s">
        <v>35</v>
      </c>
      <c r="F199" s="5">
        <v>131325</v>
      </c>
      <c r="G199" s="5">
        <v>576428</v>
      </c>
      <c r="H199" s="5">
        <v>527283</v>
      </c>
    </row>
    <row r="200" spans="1:8" ht="15.75">
      <c r="A200" s="37" t="s">
        <v>159</v>
      </c>
      <c r="B200" s="37" t="s">
        <v>190</v>
      </c>
      <c r="C200" s="29" t="s">
        <v>182</v>
      </c>
      <c r="D200" s="30" t="s">
        <v>39</v>
      </c>
      <c r="E200" s="31" t="s">
        <v>40</v>
      </c>
      <c r="F200" s="100">
        <f>SUM(F201:F202)</f>
        <v>131326</v>
      </c>
      <c r="G200" s="100">
        <f>SUM(G201:G202)</f>
        <v>576428</v>
      </c>
      <c r="H200" s="100">
        <f>SUM(H201:H202)</f>
        <v>527284</v>
      </c>
    </row>
    <row r="201" spans="1:8" ht="15.75">
      <c r="A201" s="8" t="s">
        <v>159</v>
      </c>
      <c r="B201" s="8" t="s">
        <v>190</v>
      </c>
      <c r="C201" s="8" t="s">
        <v>182</v>
      </c>
      <c r="D201" s="8" t="s">
        <v>41</v>
      </c>
      <c r="E201" s="8" t="s">
        <v>42</v>
      </c>
      <c r="F201" s="5">
        <v>65663</v>
      </c>
      <c r="G201" s="5">
        <v>288214</v>
      </c>
      <c r="H201" s="5">
        <v>263642</v>
      </c>
    </row>
    <row r="202" spans="1:8" ht="15.75">
      <c r="A202" s="75" t="s">
        <v>159</v>
      </c>
      <c r="B202" s="8" t="s">
        <v>190</v>
      </c>
      <c r="C202" s="8" t="s">
        <v>182</v>
      </c>
      <c r="D202" s="8" t="s">
        <v>43</v>
      </c>
      <c r="E202" s="8" t="s">
        <v>44</v>
      </c>
      <c r="F202" s="5">
        <v>65663</v>
      </c>
      <c r="G202" s="5">
        <v>288214</v>
      </c>
      <c r="H202" s="5">
        <v>263642</v>
      </c>
    </row>
    <row r="203" spans="1:8" ht="15.75">
      <c r="A203" s="37" t="s">
        <v>159</v>
      </c>
      <c r="B203" s="37" t="s">
        <v>190</v>
      </c>
      <c r="C203" s="29" t="s">
        <v>182</v>
      </c>
      <c r="D203" s="30" t="s">
        <v>49</v>
      </c>
      <c r="E203" s="31" t="s">
        <v>50</v>
      </c>
      <c r="F203" s="100">
        <f>SUM(F204:F210)</f>
        <v>11477803</v>
      </c>
      <c r="G203" s="100">
        <f>SUM(G204:G210)</f>
        <v>50379763</v>
      </c>
      <c r="H203" s="100">
        <f>SUM(H204:H210)</f>
        <v>46084563</v>
      </c>
    </row>
    <row r="204" spans="1:8" ht="15.75">
      <c r="A204" s="8" t="s">
        <v>159</v>
      </c>
      <c r="B204" s="8" t="s">
        <v>190</v>
      </c>
      <c r="C204" s="8" t="s">
        <v>182</v>
      </c>
      <c r="D204" s="8" t="s">
        <v>51</v>
      </c>
      <c r="E204" s="8" t="s">
        <v>52</v>
      </c>
      <c r="F204" s="5">
        <v>26265</v>
      </c>
      <c r="G204" s="5">
        <v>115285</v>
      </c>
      <c r="H204" s="5">
        <v>105456</v>
      </c>
    </row>
    <row r="205" spans="1:8" ht="15.75">
      <c r="A205" s="75" t="s">
        <v>159</v>
      </c>
      <c r="B205" s="8" t="s">
        <v>190</v>
      </c>
      <c r="C205" s="8" t="s">
        <v>182</v>
      </c>
      <c r="D205" s="8" t="s">
        <v>55</v>
      </c>
      <c r="E205" s="8" t="s">
        <v>56</v>
      </c>
      <c r="F205" s="5">
        <v>656624</v>
      </c>
      <c r="G205" s="5">
        <v>2882137</v>
      </c>
      <c r="H205" s="5">
        <v>2636416</v>
      </c>
    </row>
    <row r="206" spans="1:8" ht="15.75">
      <c r="A206" s="75" t="s">
        <v>159</v>
      </c>
      <c r="B206" s="8" t="s">
        <v>190</v>
      </c>
      <c r="C206" s="8" t="s">
        <v>182</v>
      </c>
      <c r="D206" s="8" t="s">
        <v>57</v>
      </c>
      <c r="E206" s="8" t="s">
        <v>58</v>
      </c>
      <c r="F206" s="5">
        <v>26264</v>
      </c>
      <c r="G206" s="5">
        <v>115285</v>
      </c>
      <c r="H206" s="5">
        <v>105457</v>
      </c>
    </row>
    <row r="207" spans="1:8" ht="15.75">
      <c r="A207" s="75" t="s">
        <v>159</v>
      </c>
      <c r="B207" s="8" t="s">
        <v>190</v>
      </c>
      <c r="C207" s="8" t="s">
        <v>182</v>
      </c>
      <c r="D207" s="8">
        <v>3235</v>
      </c>
      <c r="E207" s="8" t="s">
        <v>59</v>
      </c>
      <c r="F207" s="5">
        <v>262650</v>
      </c>
      <c r="G207" s="5">
        <v>1152855</v>
      </c>
      <c r="H207" s="5">
        <v>1054567</v>
      </c>
    </row>
    <row r="208" spans="1:8" ht="15.75">
      <c r="A208" s="75" t="s">
        <v>159</v>
      </c>
      <c r="B208" s="8" t="s">
        <v>190</v>
      </c>
      <c r="C208" s="8" t="s">
        <v>182</v>
      </c>
      <c r="D208" s="8" t="s">
        <v>62</v>
      </c>
      <c r="E208" s="8" t="s">
        <v>63</v>
      </c>
      <c r="F208" s="5">
        <v>6960225</v>
      </c>
      <c r="G208" s="5">
        <v>30550658</v>
      </c>
      <c r="H208" s="5">
        <v>27946017</v>
      </c>
    </row>
    <row r="209" spans="1:8" ht="15.75">
      <c r="A209" s="75" t="s">
        <v>159</v>
      </c>
      <c r="B209" s="8" t="s">
        <v>190</v>
      </c>
      <c r="C209" s="8" t="s">
        <v>182</v>
      </c>
      <c r="D209" s="8" t="s">
        <v>64</v>
      </c>
      <c r="E209" s="8" t="s">
        <v>65</v>
      </c>
      <c r="F209" s="5">
        <v>3283125</v>
      </c>
      <c r="G209" s="5">
        <v>14410688</v>
      </c>
      <c r="H209" s="5">
        <v>13182083</v>
      </c>
    </row>
    <row r="210" spans="1:8" ht="15.75">
      <c r="A210" s="75" t="s">
        <v>159</v>
      </c>
      <c r="B210" s="8" t="s">
        <v>190</v>
      </c>
      <c r="C210" s="8" t="s">
        <v>182</v>
      </c>
      <c r="D210" s="8" t="s">
        <v>66</v>
      </c>
      <c r="E210" s="8" t="s">
        <v>67</v>
      </c>
      <c r="F210" s="5">
        <v>262650</v>
      </c>
      <c r="G210" s="5">
        <v>1152855</v>
      </c>
      <c r="H210" s="5">
        <v>1054567</v>
      </c>
    </row>
    <row r="211" spans="1:8" ht="15.75">
      <c r="A211" s="37" t="s">
        <v>159</v>
      </c>
      <c r="B211" s="37" t="s">
        <v>190</v>
      </c>
      <c r="C211" s="29" t="s">
        <v>182</v>
      </c>
      <c r="D211" s="30" t="s">
        <v>70</v>
      </c>
      <c r="E211" s="31" t="s">
        <v>79</v>
      </c>
      <c r="F211" s="100">
        <f>F212</f>
        <v>227192</v>
      </c>
      <c r="G211" s="100">
        <f>G212</f>
        <v>997219</v>
      </c>
      <c r="H211" s="100">
        <f>H212</f>
        <v>912200</v>
      </c>
    </row>
    <row r="212" spans="1:8" ht="15.75">
      <c r="A212" s="8" t="s">
        <v>159</v>
      </c>
      <c r="B212" s="8" t="s">
        <v>190</v>
      </c>
      <c r="C212" s="8" t="s">
        <v>182</v>
      </c>
      <c r="D212" s="8" t="s">
        <v>73</v>
      </c>
      <c r="E212" s="8" t="s">
        <v>74</v>
      </c>
      <c r="F212" s="5">
        <v>227192</v>
      </c>
      <c r="G212" s="5">
        <v>997219</v>
      </c>
      <c r="H212" s="5">
        <v>912200</v>
      </c>
    </row>
    <row r="213" spans="1:8" ht="15.75">
      <c r="A213" s="37" t="s">
        <v>159</v>
      </c>
      <c r="B213" s="37" t="s">
        <v>190</v>
      </c>
      <c r="C213" s="29" t="s">
        <v>182</v>
      </c>
      <c r="D213" s="57">
        <v>42</v>
      </c>
      <c r="E213" s="31" t="s">
        <v>167</v>
      </c>
      <c r="F213" s="100">
        <f>F214</f>
        <v>262651</v>
      </c>
      <c r="G213" s="100">
        <f>G214</f>
        <v>1152855</v>
      </c>
      <c r="H213" s="100">
        <f>H214</f>
        <v>1054567</v>
      </c>
    </row>
    <row r="214" spans="1:8" ht="15.75">
      <c r="A214" s="37" t="s">
        <v>159</v>
      </c>
      <c r="B214" s="37" t="s">
        <v>190</v>
      </c>
      <c r="C214" s="29" t="s">
        <v>182</v>
      </c>
      <c r="D214" s="30" t="s">
        <v>89</v>
      </c>
      <c r="E214" s="31" t="s">
        <v>90</v>
      </c>
      <c r="F214" s="100">
        <f>SUM(F215:F216)</f>
        <v>262651</v>
      </c>
      <c r="G214" s="100">
        <f>SUM(G215:G216)</f>
        <v>1152855</v>
      </c>
      <c r="H214" s="100">
        <f>SUM(H215:H216)</f>
        <v>1054567</v>
      </c>
    </row>
    <row r="215" spans="1:8" ht="15.75">
      <c r="A215" s="8" t="s">
        <v>159</v>
      </c>
      <c r="B215" s="8" t="s">
        <v>190</v>
      </c>
      <c r="C215" s="8" t="s">
        <v>182</v>
      </c>
      <c r="D215" s="8">
        <v>4221</v>
      </c>
      <c r="E215" s="8" t="s">
        <v>91</v>
      </c>
      <c r="F215" s="5">
        <v>196988</v>
      </c>
      <c r="G215" s="5">
        <v>864641</v>
      </c>
      <c r="H215" s="5">
        <v>790925</v>
      </c>
    </row>
    <row r="216" spans="1:8" ht="15.75">
      <c r="A216" s="75" t="s">
        <v>159</v>
      </c>
      <c r="B216" s="8" t="s">
        <v>190</v>
      </c>
      <c r="C216" s="8" t="s">
        <v>182</v>
      </c>
      <c r="D216" s="8">
        <v>4222</v>
      </c>
      <c r="E216" s="8" t="s">
        <v>92</v>
      </c>
      <c r="F216" s="5">
        <v>65663</v>
      </c>
      <c r="G216" s="5">
        <v>288214</v>
      </c>
      <c r="H216" s="5">
        <v>263642</v>
      </c>
    </row>
    <row r="217" spans="1:8" s="16" customFormat="1" ht="15.75" customHeight="1">
      <c r="A217" s="23" t="s">
        <v>159</v>
      </c>
      <c r="B217" s="15" t="s">
        <v>196</v>
      </c>
      <c r="C217" s="15"/>
      <c r="D217" s="15"/>
      <c r="E217" s="15"/>
      <c r="F217" s="99">
        <f aca="true" t="shared" si="2" ref="F217:H219">F218</f>
        <v>115000</v>
      </c>
      <c r="G217" s="99">
        <f t="shared" si="2"/>
        <v>115000</v>
      </c>
      <c r="H217" s="99">
        <f t="shared" si="2"/>
        <v>115000</v>
      </c>
    </row>
    <row r="218" spans="1:8" ht="15.75">
      <c r="A218" s="37" t="s">
        <v>159</v>
      </c>
      <c r="B218" s="37" t="s">
        <v>192</v>
      </c>
      <c r="C218" s="29" t="s">
        <v>184</v>
      </c>
      <c r="D218" s="57" t="s">
        <v>162</v>
      </c>
      <c r="E218" s="31" t="s">
        <v>163</v>
      </c>
      <c r="F218" s="100">
        <f t="shared" si="2"/>
        <v>115000</v>
      </c>
      <c r="G218" s="100">
        <f t="shared" si="2"/>
        <v>115000</v>
      </c>
      <c r="H218" s="100">
        <f t="shared" si="2"/>
        <v>115000</v>
      </c>
    </row>
    <row r="219" spans="1:8" s="25" customFormat="1" ht="15.75">
      <c r="A219" s="37" t="s">
        <v>159</v>
      </c>
      <c r="B219" s="37" t="s">
        <v>192</v>
      </c>
      <c r="C219" s="29" t="s">
        <v>184</v>
      </c>
      <c r="D219" s="30" t="s">
        <v>70</v>
      </c>
      <c r="E219" s="31" t="s">
        <v>79</v>
      </c>
      <c r="F219" s="100">
        <f t="shared" si="2"/>
        <v>115000</v>
      </c>
      <c r="G219" s="100">
        <f t="shared" si="2"/>
        <v>115000</v>
      </c>
      <c r="H219" s="100">
        <f t="shared" si="2"/>
        <v>115000</v>
      </c>
    </row>
    <row r="220" spans="1:8" ht="15.75">
      <c r="A220" s="8" t="s">
        <v>159</v>
      </c>
      <c r="B220" s="8" t="s">
        <v>192</v>
      </c>
      <c r="C220" s="8" t="s">
        <v>184</v>
      </c>
      <c r="D220" s="8" t="s">
        <v>99</v>
      </c>
      <c r="E220" s="8" t="s">
        <v>100</v>
      </c>
      <c r="F220" s="5">
        <v>115000</v>
      </c>
      <c r="G220" s="5">
        <v>115000</v>
      </c>
      <c r="H220" s="5">
        <v>115000</v>
      </c>
    </row>
    <row r="221" spans="1:8" s="16" customFormat="1" ht="15.75">
      <c r="A221" s="50" t="s">
        <v>159</v>
      </c>
      <c r="B221" s="50" t="s">
        <v>211</v>
      </c>
      <c r="C221" s="51"/>
      <c r="D221" s="51"/>
      <c r="E221" s="51"/>
      <c r="F221" s="99">
        <f>+F222+F226+F230+F234+F238+F293</f>
        <v>104385667</v>
      </c>
      <c r="G221" s="99">
        <f>+G222+G226+G230+G234+G238+G293</f>
        <v>114393413</v>
      </c>
      <c r="H221" s="99">
        <f>+H222+H226+H230+H234+H238+H293</f>
        <v>65833333</v>
      </c>
    </row>
    <row r="222" spans="1:8" s="16" customFormat="1" ht="15.75">
      <c r="A222" s="50" t="s">
        <v>159</v>
      </c>
      <c r="B222" s="50" t="s">
        <v>120</v>
      </c>
      <c r="C222" s="51"/>
      <c r="D222" s="51"/>
      <c r="E222" s="51"/>
      <c r="F222" s="99">
        <f aca="true" t="shared" si="3" ref="F222:H224">F223</f>
        <v>3845000</v>
      </c>
      <c r="G222" s="99">
        <f t="shared" si="3"/>
        <v>3845000</v>
      </c>
      <c r="H222" s="99">
        <f t="shared" si="3"/>
        <v>3000000</v>
      </c>
    </row>
    <row r="223" spans="1:8" ht="15.75">
      <c r="A223" s="37" t="s">
        <v>159</v>
      </c>
      <c r="B223" s="37" t="s">
        <v>121</v>
      </c>
      <c r="C223" s="29" t="s">
        <v>16</v>
      </c>
      <c r="D223" s="57" t="s">
        <v>162</v>
      </c>
      <c r="E223" s="31" t="s">
        <v>163</v>
      </c>
      <c r="F223" s="100">
        <f t="shared" si="3"/>
        <v>3845000</v>
      </c>
      <c r="G223" s="100">
        <f t="shared" si="3"/>
        <v>3845000</v>
      </c>
      <c r="H223" s="100">
        <f t="shared" si="3"/>
        <v>3000000</v>
      </c>
    </row>
    <row r="224" spans="1:8" s="25" customFormat="1" ht="15.75">
      <c r="A224" s="37" t="s">
        <v>159</v>
      </c>
      <c r="B224" s="37" t="s">
        <v>121</v>
      </c>
      <c r="C224" s="29" t="s">
        <v>16</v>
      </c>
      <c r="D224" s="30" t="s">
        <v>49</v>
      </c>
      <c r="E224" s="31" t="s">
        <v>50</v>
      </c>
      <c r="F224" s="100">
        <f t="shared" si="3"/>
        <v>3845000</v>
      </c>
      <c r="G224" s="100">
        <f t="shared" si="3"/>
        <v>3845000</v>
      </c>
      <c r="H224" s="100">
        <f t="shared" si="3"/>
        <v>3000000</v>
      </c>
    </row>
    <row r="225" spans="1:8" ht="15.75">
      <c r="A225" s="8" t="s">
        <v>159</v>
      </c>
      <c r="B225" s="8" t="s">
        <v>121</v>
      </c>
      <c r="C225" s="8" t="s">
        <v>16</v>
      </c>
      <c r="D225" s="8">
        <v>3238</v>
      </c>
      <c r="E225" s="8" t="s">
        <v>65</v>
      </c>
      <c r="F225" s="5">
        <v>3845000</v>
      </c>
      <c r="G225" s="5">
        <v>3845000</v>
      </c>
      <c r="H225" s="5">
        <v>3000000</v>
      </c>
    </row>
    <row r="226" spans="1:8" s="16" customFormat="1" ht="15.75">
      <c r="A226" s="50" t="s">
        <v>159</v>
      </c>
      <c r="B226" s="50" t="s">
        <v>122</v>
      </c>
      <c r="C226" s="51"/>
      <c r="D226" s="51"/>
      <c r="E226" s="51"/>
      <c r="F226" s="99">
        <f aca="true" t="shared" si="4" ref="F226:H227">F227</f>
        <v>4600000</v>
      </c>
      <c r="G226" s="99">
        <f t="shared" si="4"/>
        <v>4600000</v>
      </c>
      <c r="H226" s="99">
        <f t="shared" si="4"/>
        <v>4500000</v>
      </c>
    </row>
    <row r="227" spans="1:8" ht="15.75">
      <c r="A227" s="37" t="s">
        <v>159</v>
      </c>
      <c r="B227" s="37" t="s">
        <v>123</v>
      </c>
      <c r="C227" s="29" t="s">
        <v>16</v>
      </c>
      <c r="D227" s="57" t="s">
        <v>162</v>
      </c>
      <c r="E227" s="31" t="s">
        <v>163</v>
      </c>
      <c r="F227" s="100">
        <f t="shared" si="4"/>
        <v>4600000</v>
      </c>
      <c r="G227" s="100">
        <f t="shared" si="4"/>
        <v>4600000</v>
      </c>
      <c r="H227" s="100">
        <f t="shared" si="4"/>
        <v>4500000</v>
      </c>
    </row>
    <row r="228" spans="1:8" s="25" customFormat="1" ht="15.75">
      <c r="A228" s="37" t="s">
        <v>159</v>
      </c>
      <c r="B228" s="37" t="s">
        <v>123</v>
      </c>
      <c r="C228" s="29" t="s">
        <v>16</v>
      </c>
      <c r="D228" s="35" t="s">
        <v>49</v>
      </c>
      <c r="E228" s="31" t="s">
        <v>50</v>
      </c>
      <c r="F228" s="100">
        <f>SUM(F229:F229)</f>
        <v>4600000</v>
      </c>
      <c r="G228" s="100">
        <f>SUM(G229:G229)</f>
        <v>4600000</v>
      </c>
      <c r="H228" s="100">
        <f>SUM(H229:H229)</f>
        <v>4500000</v>
      </c>
    </row>
    <row r="229" spans="1:8" ht="15.75">
      <c r="A229" s="8" t="s">
        <v>159</v>
      </c>
      <c r="B229" s="8" t="s">
        <v>123</v>
      </c>
      <c r="C229" s="8" t="s">
        <v>16</v>
      </c>
      <c r="D229" s="8" t="s">
        <v>51</v>
      </c>
      <c r="E229" s="9" t="s">
        <v>52</v>
      </c>
      <c r="F229" s="5">
        <v>4600000</v>
      </c>
      <c r="G229" s="5">
        <v>4600000</v>
      </c>
      <c r="H229" s="5">
        <v>4500000</v>
      </c>
    </row>
    <row r="230" spans="1:8" ht="15.75">
      <c r="A230" s="23" t="s">
        <v>159</v>
      </c>
      <c r="B230" s="15" t="s">
        <v>197</v>
      </c>
      <c r="C230" s="15"/>
      <c r="D230" s="15"/>
      <c r="E230" s="15"/>
      <c r="F230" s="99">
        <f aca="true" t="shared" si="5" ref="F230:H231">F231</f>
        <v>10500000</v>
      </c>
      <c r="G230" s="99">
        <f t="shared" si="5"/>
        <v>10500000</v>
      </c>
      <c r="H230" s="99">
        <f t="shared" si="5"/>
        <v>10500000</v>
      </c>
    </row>
    <row r="231" spans="1:8" ht="15.75">
      <c r="A231" s="37" t="s">
        <v>159</v>
      </c>
      <c r="B231" s="37" t="s">
        <v>186</v>
      </c>
      <c r="C231" s="29" t="s">
        <v>16</v>
      </c>
      <c r="D231" s="57" t="s">
        <v>162</v>
      </c>
      <c r="E231" s="31" t="s">
        <v>163</v>
      </c>
      <c r="F231" s="100">
        <f t="shared" si="5"/>
        <v>10500000</v>
      </c>
      <c r="G231" s="100">
        <f t="shared" si="5"/>
        <v>10500000</v>
      </c>
      <c r="H231" s="100">
        <f t="shared" si="5"/>
        <v>10500000</v>
      </c>
    </row>
    <row r="232" spans="1:8" ht="15.75">
      <c r="A232" s="37" t="s">
        <v>159</v>
      </c>
      <c r="B232" s="37" t="s">
        <v>186</v>
      </c>
      <c r="C232" s="29" t="s">
        <v>16</v>
      </c>
      <c r="D232" s="30" t="s">
        <v>49</v>
      </c>
      <c r="E232" s="31" t="s">
        <v>50</v>
      </c>
      <c r="F232" s="100">
        <f>SUM(F233:F233)</f>
        <v>10500000</v>
      </c>
      <c r="G232" s="100">
        <f>SUM(G233:G233)</f>
        <v>10500000</v>
      </c>
      <c r="H232" s="100">
        <f>SUM(H233:H233)</f>
        <v>10500000</v>
      </c>
    </row>
    <row r="233" spans="1:8" ht="15.75">
      <c r="A233" s="8" t="s">
        <v>159</v>
      </c>
      <c r="B233" s="8" t="s">
        <v>186</v>
      </c>
      <c r="C233" s="8" t="s">
        <v>16</v>
      </c>
      <c r="D233" s="8">
        <v>3238</v>
      </c>
      <c r="E233" s="8" t="s">
        <v>65</v>
      </c>
      <c r="F233" s="5">
        <v>10500000</v>
      </c>
      <c r="G233" s="5">
        <v>10500000</v>
      </c>
      <c r="H233" s="5">
        <v>10500000</v>
      </c>
    </row>
    <row r="234" spans="1:8" ht="15.75">
      <c r="A234" s="23" t="s">
        <v>159</v>
      </c>
      <c r="B234" s="15" t="s">
        <v>193</v>
      </c>
      <c r="C234" s="15"/>
      <c r="D234" s="15"/>
      <c r="E234" s="15"/>
      <c r="F234" s="99">
        <f aca="true" t="shared" si="6" ref="F234:H236">F235</f>
        <v>14500000</v>
      </c>
      <c r="G234" s="99">
        <f t="shared" si="6"/>
        <v>14500000</v>
      </c>
      <c r="H234" s="99">
        <f t="shared" si="6"/>
        <v>14500000</v>
      </c>
    </row>
    <row r="235" spans="1:8" ht="15.75">
      <c r="A235" s="37" t="s">
        <v>159</v>
      </c>
      <c r="B235" s="37" t="s">
        <v>185</v>
      </c>
      <c r="C235" s="29" t="s">
        <v>16</v>
      </c>
      <c r="D235" s="57" t="s">
        <v>162</v>
      </c>
      <c r="E235" s="31" t="s">
        <v>163</v>
      </c>
      <c r="F235" s="100">
        <f t="shared" si="6"/>
        <v>14500000</v>
      </c>
      <c r="G235" s="100">
        <f t="shared" si="6"/>
        <v>14500000</v>
      </c>
      <c r="H235" s="100">
        <f t="shared" si="6"/>
        <v>14500000</v>
      </c>
    </row>
    <row r="236" spans="1:8" ht="15.75">
      <c r="A236" s="37" t="s">
        <v>159</v>
      </c>
      <c r="B236" s="37" t="s">
        <v>185</v>
      </c>
      <c r="C236" s="29" t="s">
        <v>16</v>
      </c>
      <c r="D236" s="30" t="s">
        <v>49</v>
      </c>
      <c r="E236" s="31" t="s">
        <v>50</v>
      </c>
      <c r="F236" s="100">
        <f t="shared" si="6"/>
        <v>14500000</v>
      </c>
      <c r="G236" s="100">
        <f t="shared" si="6"/>
        <v>14500000</v>
      </c>
      <c r="H236" s="100">
        <f t="shared" si="6"/>
        <v>14500000</v>
      </c>
    </row>
    <row r="237" spans="1:8" ht="15.75">
      <c r="A237" s="8" t="s">
        <v>159</v>
      </c>
      <c r="B237" s="8" t="s">
        <v>185</v>
      </c>
      <c r="C237" s="8" t="s">
        <v>16</v>
      </c>
      <c r="D237" s="8" t="s">
        <v>64</v>
      </c>
      <c r="E237" s="8" t="s">
        <v>65</v>
      </c>
      <c r="F237" s="5">
        <v>14500000</v>
      </c>
      <c r="G237" s="5">
        <v>14500000</v>
      </c>
      <c r="H237" s="5">
        <v>14500000</v>
      </c>
    </row>
    <row r="238" spans="1:8" ht="15.75">
      <c r="A238" s="23" t="s">
        <v>159</v>
      </c>
      <c r="B238" s="15" t="s">
        <v>216</v>
      </c>
      <c r="C238" s="15"/>
      <c r="D238" s="15"/>
      <c r="E238" s="15"/>
      <c r="F238" s="99">
        <f>F239+F245+F262+F266+F272+F289</f>
        <v>68790667</v>
      </c>
      <c r="G238" s="99">
        <f>G239+G245+G262+G266+G272+G289</f>
        <v>80948413</v>
      </c>
      <c r="H238" s="99">
        <f>H239+H245+H262+H266+H272+H289</f>
        <v>33333333</v>
      </c>
    </row>
    <row r="239" spans="1:8" ht="15.75">
      <c r="A239" s="37" t="s">
        <v>159</v>
      </c>
      <c r="B239" s="37" t="s">
        <v>215</v>
      </c>
      <c r="C239" s="29" t="s">
        <v>118</v>
      </c>
      <c r="D239" s="57">
        <v>31</v>
      </c>
      <c r="E239" s="31" t="s">
        <v>161</v>
      </c>
      <c r="F239" s="100">
        <f>F240+F242</f>
        <v>605702</v>
      </c>
      <c r="G239" s="100">
        <f>G240+G242</f>
        <v>712751</v>
      </c>
      <c r="H239" s="100">
        <f>H240+H242</f>
        <v>293500</v>
      </c>
    </row>
    <row r="240" spans="1:8" ht="15.75">
      <c r="A240" s="37" t="s">
        <v>159</v>
      </c>
      <c r="B240" s="37" t="s">
        <v>215</v>
      </c>
      <c r="C240" s="29" t="s">
        <v>118</v>
      </c>
      <c r="D240" s="30" t="s">
        <v>13</v>
      </c>
      <c r="E240" s="31" t="s">
        <v>14</v>
      </c>
      <c r="F240" s="100">
        <f>F241</f>
        <v>515930</v>
      </c>
      <c r="G240" s="100">
        <f>G241</f>
        <v>607113</v>
      </c>
      <c r="H240" s="100">
        <f>H241</f>
        <v>250000</v>
      </c>
    </row>
    <row r="241" spans="1:8" ht="15.75">
      <c r="A241" s="8" t="s">
        <v>159</v>
      </c>
      <c r="B241" s="8" t="s">
        <v>215</v>
      </c>
      <c r="C241" s="8" t="s">
        <v>118</v>
      </c>
      <c r="D241" s="8" t="s">
        <v>17</v>
      </c>
      <c r="E241" s="8" t="s">
        <v>18</v>
      </c>
      <c r="F241" s="5">
        <v>515930</v>
      </c>
      <c r="G241" s="5">
        <v>607113</v>
      </c>
      <c r="H241" s="5">
        <v>250000</v>
      </c>
    </row>
    <row r="242" spans="1:8" ht="15.75">
      <c r="A242" s="37" t="s">
        <v>159</v>
      </c>
      <c r="B242" s="37" t="s">
        <v>215</v>
      </c>
      <c r="C242" s="29" t="s">
        <v>118</v>
      </c>
      <c r="D242" s="30" t="s">
        <v>24</v>
      </c>
      <c r="E242" s="31" t="s">
        <v>25</v>
      </c>
      <c r="F242" s="100">
        <f>+F243+F244</f>
        <v>89772</v>
      </c>
      <c r="G242" s="100">
        <f>+G243+G244</f>
        <v>105638</v>
      </c>
      <c r="H242" s="100">
        <f>+H243+H244</f>
        <v>43500</v>
      </c>
    </row>
    <row r="243" spans="1:8" ht="15.75">
      <c r="A243" s="8" t="s">
        <v>159</v>
      </c>
      <c r="B243" s="8" t="s">
        <v>215</v>
      </c>
      <c r="C243" s="8" t="s">
        <v>118</v>
      </c>
      <c r="D243" s="8" t="s">
        <v>26</v>
      </c>
      <c r="E243" s="8" t="s">
        <v>27</v>
      </c>
      <c r="F243" s="5">
        <v>80485</v>
      </c>
      <c r="G243" s="5">
        <v>94710</v>
      </c>
      <c r="H243" s="5">
        <v>39000</v>
      </c>
    </row>
    <row r="244" spans="1:8" ht="15.75">
      <c r="A244" s="75" t="s">
        <v>159</v>
      </c>
      <c r="B244" s="8" t="s">
        <v>215</v>
      </c>
      <c r="C244" s="8" t="s">
        <v>118</v>
      </c>
      <c r="D244" s="8" t="s">
        <v>28</v>
      </c>
      <c r="E244" s="8" t="s">
        <v>29</v>
      </c>
      <c r="F244" s="5">
        <v>9287</v>
      </c>
      <c r="G244" s="5">
        <v>10928</v>
      </c>
      <c r="H244" s="5">
        <v>4500</v>
      </c>
    </row>
    <row r="245" spans="1:8" ht="15.75">
      <c r="A245" s="37" t="s">
        <v>159</v>
      </c>
      <c r="B245" s="37" t="s">
        <v>215</v>
      </c>
      <c r="C245" s="29" t="s">
        <v>118</v>
      </c>
      <c r="D245" s="57">
        <v>32</v>
      </c>
      <c r="E245" s="31" t="s">
        <v>163</v>
      </c>
      <c r="F245" s="100">
        <f>F246+F249+F252+F260</f>
        <v>6514132</v>
      </c>
      <c r="G245" s="100">
        <f>G246+G249+G252+G260</f>
        <v>7665409</v>
      </c>
      <c r="H245" s="100">
        <f>H246+H249+H252+H260</f>
        <v>3156500</v>
      </c>
    </row>
    <row r="246" spans="1:8" ht="15.75">
      <c r="A246" s="37" t="s">
        <v>159</v>
      </c>
      <c r="B246" s="37" t="s">
        <v>215</v>
      </c>
      <c r="C246" s="29" t="s">
        <v>118</v>
      </c>
      <c r="D246" s="30" t="s">
        <v>30</v>
      </c>
      <c r="E246" s="31" t="s">
        <v>31</v>
      </c>
      <c r="F246" s="100">
        <f>SUM(F247:F248)</f>
        <v>206372</v>
      </c>
      <c r="G246" s="100">
        <f>SUM(G247:G248)</f>
        <v>242846</v>
      </c>
      <c r="H246" s="100">
        <f>SUM(H247:H248)</f>
        <v>100000</v>
      </c>
    </row>
    <row r="247" spans="1:8" ht="15.75">
      <c r="A247" s="8" t="s">
        <v>159</v>
      </c>
      <c r="B247" s="8" t="s">
        <v>215</v>
      </c>
      <c r="C247" s="8" t="s">
        <v>118</v>
      </c>
      <c r="D247" s="8" t="s">
        <v>32</v>
      </c>
      <c r="E247" s="8" t="s">
        <v>33</v>
      </c>
      <c r="F247" s="5">
        <v>103186</v>
      </c>
      <c r="G247" s="5">
        <v>121423</v>
      </c>
      <c r="H247" s="5">
        <v>50000</v>
      </c>
    </row>
    <row r="248" spans="1:8" ht="15.75">
      <c r="A248" s="75" t="s">
        <v>159</v>
      </c>
      <c r="B248" s="8" t="s">
        <v>215</v>
      </c>
      <c r="C248" s="8" t="s">
        <v>118</v>
      </c>
      <c r="D248" s="8" t="s">
        <v>34</v>
      </c>
      <c r="E248" s="8" t="s">
        <v>35</v>
      </c>
      <c r="F248" s="5">
        <v>103186</v>
      </c>
      <c r="G248" s="5">
        <v>121423</v>
      </c>
      <c r="H248" s="5">
        <v>50000</v>
      </c>
    </row>
    <row r="249" spans="1:8" ht="15.75">
      <c r="A249" s="37" t="s">
        <v>159</v>
      </c>
      <c r="B249" s="37" t="s">
        <v>215</v>
      </c>
      <c r="C249" s="29" t="s">
        <v>118</v>
      </c>
      <c r="D249" s="30" t="s">
        <v>39</v>
      </c>
      <c r="E249" s="31" t="s">
        <v>40</v>
      </c>
      <c r="F249" s="100">
        <f>SUM(F250:F251)</f>
        <v>103186</v>
      </c>
      <c r="G249" s="100">
        <f>SUM(G250:G251)</f>
        <v>121422</v>
      </c>
      <c r="H249" s="100">
        <f>SUM(H250:H251)</f>
        <v>50000</v>
      </c>
    </row>
    <row r="250" spans="1:8" ht="15.75">
      <c r="A250" s="8" t="s">
        <v>159</v>
      </c>
      <c r="B250" s="8" t="s">
        <v>215</v>
      </c>
      <c r="C250" s="8" t="s">
        <v>118</v>
      </c>
      <c r="D250" s="8" t="s">
        <v>41</v>
      </c>
      <c r="E250" s="8" t="s">
        <v>42</v>
      </c>
      <c r="F250" s="5">
        <v>51593</v>
      </c>
      <c r="G250" s="5">
        <v>60711</v>
      </c>
      <c r="H250" s="5">
        <v>25000</v>
      </c>
    </row>
    <row r="251" spans="1:8" ht="15.75">
      <c r="A251" s="75" t="s">
        <v>159</v>
      </c>
      <c r="B251" s="8" t="s">
        <v>215</v>
      </c>
      <c r="C251" s="8" t="s">
        <v>118</v>
      </c>
      <c r="D251" s="8" t="s">
        <v>43</v>
      </c>
      <c r="E251" s="8" t="s">
        <v>44</v>
      </c>
      <c r="F251" s="5">
        <v>51593</v>
      </c>
      <c r="G251" s="5">
        <v>60711</v>
      </c>
      <c r="H251" s="5">
        <v>25000</v>
      </c>
    </row>
    <row r="252" spans="1:8" ht="15.75">
      <c r="A252" s="37" t="s">
        <v>159</v>
      </c>
      <c r="B252" s="37" t="s">
        <v>215</v>
      </c>
      <c r="C252" s="29" t="s">
        <v>118</v>
      </c>
      <c r="D252" s="30" t="s">
        <v>49</v>
      </c>
      <c r="E252" s="31" t="s">
        <v>50</v>
      </c>
      <c r="F252" s="100">
        <f>SUM(F253:F259)</f>
        <v>6026062</v>
      </c>
      <c r="G252" s="100">
        <f>SUM(G253:G259)</f>
        <v>7091080</v>
      </c>
      <c r="H252" s="100">
        <f>SUM(H253:H259)</f>
        <v>2920000</v>
      </c>
    </row>
    <row r="253" spans="1:8" ht="15.75">
      <c r="A253" s="8" t="s">
        <v>159</v>
      </c>
      <c r="B253" s="8" t="s">
        <v>215</v>
      </c>
      <c r="C253" s="8" t="s">
        <v>118</v>
      </c>
      <c r="D253" s="8" t="s">
        <v>51</v>
      </c>
      <c r="E253" s="8" t="s">
        <v>52</v>
      </c>
      <c r="F253" s="5">
        <v>20637</v>
      </c>
      <c r="G253" s="5">
        <v>24284</v>
      </c>
      <c r="H253" s="5">
        <v>10000</v>
      </c>
    </row>
    <row r="254" spans="1:8" ht="15.75">
      <c r="A254" s="8" t="s">
        <v>159</v>
      </c>
      <c r="B254" s="8" t="s">
        <v>215</v>
      </c>
      <c r="C254" s="8" t="s">
        <v>118</v>
      </c>
      <c r="D254" s="8" t="s">
        <v>55</v>
      </c>
      <c r="E254" s="8" t="s">
        <v>56</v>
      </c>
      <c r="F254" s="5">
        <v>515930</v>
      </c>
      <c r="G254" s="5">
        <v>607113</v>
      </c>
      <c r="H254" s="5">
        <v>250000</v>
      </c>
    </row>
    <row r="255" spans="1:8" ht="15.75">
      <c r="A255" s="8" t="s">
        <v>159</v>
      </c>
      <c r="B255" s="8" t="s">
        <v>215</v>
      </c>
      <c r="C255" s="8" t="s">
        <v>118</v>
      </c>
      <c r="D255" s="8" t="s">
        <v>57</v>
      </c>
      <c r="E255" s="8" t="s">
        <v>58</v>
      </c>
      <c r="F255" s="5">
        <v>20637</v>
      </c>
      <c r="G255" s="5">
        <v>24285</v>
      </c>
      <c r="H255" s="5">
        <v>10000</v>
      </c>
    </row>
    <row r="256" spans="1:8" ht="15.75">
      <c r="A256" s="8" t="s">
        <v>159</v>
      </c>
      <c r="B256" s="8" t="s">
        <v>215</v>
      </c>
      <c r="C256" s="8" t="s">
        <v>118</v>
      </c>
      <c r="D256" s="8">
        <v>3235</v>
      </c>
      <c r="E256" s="8" t="s">
        <v>59</v>
      </c>
      <c r="F256" s="5">
        <v>206372</v>
      </c>
      <c r="G256" s="5">
        <v>242845</v>
      </c>
      <c r="H256" s="5">
        <v>100000</v>
      </c>
    </row>
    <row r="257" spans="1:8" ht="15.75">
      <c r="A257" s="8" t="s">
        <v>159</v>
      </c>
      <c r="B257" s="8" t="s">
        <v>215</v>
      </c>
      <c r="C257" s="8" t="s">
        <v>118</v>
      </c>
      <c r="D257" s="8" t="s">
        <v>62</v>
      </c>
      <c r="E257" s="8" t="s">
        <v>63</v>
      </c>
      <c r="F257" s="5">
        <v>2476464</v>
      </c>
      <c r="G257" s="5">
        <v>2914143</v>
      </c>
      <c r="H257" s="5">
        <v>1200000</v>
      </c>
    </row>
    <row r="258" spans="1:8" ht="15.75">
      <c r="A258" s="8" t="s">
        <v>159</v>
      </c>
      <c r="B258" s="8" t="s">
        <v>215</v>
      </c>
      <c r="C258" s="8" t="s">
        <v>118</v>
      </c>
      <c r="D258" s="8" t="s">
        <v>64</v>
      </c>
      <c r="E258" s="8" t="s">
        <v>65</v>
      </c>
      <c r="F258" s="5">
        <v>2579650</v>
      </c>
      <c r="G258" s="5">
        <v>3035565</v>
      </c>
      <c r="H258" s="5">
        <v>1250000</v>
      </c>
    </row>
    <row r="259" spans="1:8" ht="15.75">
      <c r="A259" s="8" t="s">
        <v>159</v>
      </c>
      <c r="B259" s="8" t="s">
        <v>215</v>
      </c>
      <c r="C259" s="8" t="s">
        <v>118</v>
      </c>
      <c r="D259" s="8" t="s">
        <v>66</v>
      </c>
      <c r="E259" s="8" t="s">
        <v>67</v>
      </c>
      <c r="F259" s="5">
        <v>206372</v>
      </c>
      <c r="G259" s="5">
        <v>242845</v>
      </c>
      <c r="H259" s="5">
        <v>100000</v>
      </c>
    </row>
    <row r="260" spans="1:8" ht="15.75">
      <c r="A260" s="37" t="s">
        <v>159</v>
      </c>
      <c r="B260" s="37" t="s">
        <v>215</v>
      </c>
      <c r="C260" s="29" t="s">
        <v>118</v>
      </c>
      <c r="D260" s="30" t="s">
        <v>70</v>
      </c>
      <c r="E260" s="31" t="s">
        <v>79</v>
      </c>
      <c r="F260" s="100">
        <f>F261</f>
        <v>178512</v>
      </c>
      <c r="G260" s="100">
        <f>G261</f>
        <v>210061</v>
      </c>
      <c r="H260" s="100">
        <f>H261</f>
        <v>86500</v>
      </c>
    </row>
    <row r="261" spans="1:8" ht="15.75">
      <c r="A261" s="8" t="s">
        <v>159</v>
      </c>
      <c r="B261" s="8" t="s">
        <v>215</v>
      </c>
      <c r="C261" s="8" t="s">
        <v>118</v>
      </c>
      <c r="D261" s="8" t="s">
        <v>73</v>
      </c>
      <c r="E261" s="8" t="s">
        <v>74</v>
      </c>
      <c r="F261" s="5">
        <v>178512</v>
      </c>
      <c r="G261" s="5">
        <v>210061</v>
      </c>
      <c r="H261" s="5">
        <v>86500</v>
      </c>
    </row>
    <row r="262" spans="1:8" ht="15.75">
      <c r="A262" s="37" t="s">
        <v>159</v>
      </c>
      <c r="B262" s="37" t="s">
        <v>215</v>
      </c>
      <c r="C262" s="29" t="s">
        <v>118</v>
      </c>
      <c r="D262" s="57">
        <v>42</v>
      </c>
      <c r="E262" s="31" t="s">
        <v>167</v>
      </c>
      <c r="F262" s="100">
        <f>F263</f>
        <v>3198766</v>
      </c>
      <c r="G262" s="100">
        <f>G263</f>
        <v>3764102</v>
      </c>
      <c r="H262" s="100">
        <f>H263</f>
        <v>1550000</v>
      </c>
    </row>
    <row r="263" spans="1:8" ht="15.75">
      <c r="A263" s="37" t="s">
        <v>159</v>
      </c>
      <c r="B263" s="37" t="s">
        <v>215</v>
      </c>
      <c r="C263" s="29" t="s">
        <v>118</v>
      </c>
      <c r="D263" s="30" t="s">
        <v>89</v>
      </c>
      <c r="E263" s="31" t="s">
        <v>90</v>
      </c>
      <c r="F263" s="100">
        <f>SUM(F264:F265)</f>
        <v>3198766</v>
      </c>
      <c r="G263" s="100">
        <f>SUM(G264:G265)</f>
        <v>3764102</v>
      </c>
      <c r="H263" s="100">
        <f>SUM(H264:H265)</f>
        <v>1550000</v>
      </c>
    </row>
    <row r="264" spans="1:8" ht="15.75">
      <c r="A264" s="8" t="s">
        <v>159</v>
      </c>
      <c r="B264" s="8" t="s">
        <v>215</v>
      </c>
      <c r="C264" s="8" t="s">
        <v>118</v>
      </c>
      <c r="D264" s="8">
        <v>4221</v>
      </c>
      <c r="E264" s="8" t="s">
        <v>91</v>
      </c>
      <c r="F264" s="5">
        <v>3095580</v>
      </c>
      <c r="G264" s="5">
        <v>3642679</v>
      </c>
      <c r="H264" s="5">
        <v>1500000</v>
      </c>
    </row>
    <row r="265" spans="1:8" ht="15.75">
      <c r="A265" s="75" t="s">
        <v>159</v>
      </c>
      <c r="B265" s="8" t="s">
        <v>215</v>
      </c>
      <c r="C265" s="8" t="s">
        <v>118</v>
      </c>
      <c r="D265" s="8">
        <v>4222</v>
      </c>
      <c r="E265" s="8" t="s">
        <v>92</v>
      </c>
      <c r="F265" s="5">
        <v>103186</v>
      </c>
      <c r="G265" s="5">
        <v>121423</v>
      </c>
      <c r="H265" s="5">
        <v>50000</v>
      </c>
    </row>
    <row r="266" spans="1:8" ht="15.75">
      <c r="A266" s="37" t="s">
        <v>159</v>
      </c>
      <c r="B266" s="37" t="s">
        <v>215</v>
      </c>
      <c r="C266" s="29" t="s">
        <v>241</v>
      </c>
      <c r="D266" s="57">
        <v>31</v>
      </c>
      <c r="E266" s="31" t="s">
        <v>161</v>
      </c>
      <c r="F266" s="100">
        <f>F267+F269</f>
        <v>3432310</v>
      </c>
      <c r="G266" s="100">
        <f>G267+G269</f>
        <v>4038922</v>
      </c>
      <c r="H266" s="100">
        <f>H267+H269</f>
        <v>1663167</v>
      </c>
    </row>
    <row r="267" spans="1:8" ht="15.75">
      <c r="A267" s="37" t="s">
        <v>159</v>
      </c>
      <c r="B267" s="37" t="s">
        <v>215</v>
      </c>
      <c r="C267" s="29" t="s">
        <v>241</v>
      </c>
      <c r="D267" s="30" t="s">
        <v>13</v>
      </c>
      <c r="E267" s="31" t="s">
        <v>14</v>
      </c>
      <c r="F267" s="100">
        <f>F268</f>
        <v>2923603</v>
      </c>
      <c r="G267" s="100">
        <f>G268</f>
        <v>3440308</v>
      </c>
      <c r="H267" s="100">
        <f>H268</f>
        <v>1416667</v>
      </c>
    </row>
    <row r="268" spans="1:8" ht="15.75">
      <c r="A268" s="8" t="s">
        <v>159</v>
      </c>
      <c r="B268" s="8" t="s">
        <v>215</v>
      </c>
      <c r="C268" s="8" t="s">
        <v>241</v>
      </c>
      <c r="D268" s="8" t="s">
        <v>17</v>
      </c>
      <c r="E268" s="8" t="s">
        <v>18</v>
      </c>
      <c r="F268" s="5">
        <v>2923603</v>
      </c>
      <c r="G268" s="5">
        <v>3440308</v>
      </c>
      <c r="H268" s="5">
        <v>1416667</v>
      </c>
    </row>
    <row r="269" spans="1:8" ht="15.75">
      <c r="A269" s="37" t="s">
        <v>159</v>
      </c>
      <c r="B269" s="37" t="s">
        <v>215</v>
      </c>
      <c r="C269" s="29" t="s">
        <v>241</v>
      </c>
      <c r="D269" s="30" t="s">
        <v>24</v>
      </c>
      <c r="E269" s="31" t="s">
        <v>25</v>
      </c>
      <c r="F269" s="100">
        <f>+F270+F271</f>
        <v>508707</v>
      </c>
      <c r="G269" s="100">
        <f>+G270+G271</f>
        <v>598614</v>
      </c>
      <c r="H269" s="100">
        <f>+H270+H271</f>
        <v>246500</v>
      </c>
    </row>
    <row r="270" spans="1:8" ht="15.75">
      <c r="A270" s="8" t="s">
        <v>159</v>
      </c>
      <c r="B270" s="8" t="s">
        <v>215</v>
      </c>
      <c r="C270" s="8" t="s">
        <v>241</v>
      </c>
      <c r="D270" s="8" t="s">
        <v>26</v>
      </c>
      <c r="E270" s="8" t="s">
        <v>27</v>
      </c>
      <c r="F270" s="5">
        <v>456082</v>
      </c>
      <c r="G270" s="5">
        <v>536688</v>
      </c>
      <c r="H270" s="5">
        <v>221000</v>
      </c>
    </row>
    <row r="271" spans="1:8" ht="15.75">
      <c r="A271" s="75" t="s">
        <v>159</v>
      </c>
      <c r="B271" s="8" t="s">
        <v>215</v>
      </c>
      <c r="C271" s="8" t="s">
        <v>241</v>
      </c>
      <c r="D271" s="8" t="s">
        <v>28</v>
      </c>
      <c r="E271" s="8" t="s">
        <v>29</v>
      </c>
      <c r="F271" s="5">
        <v>52625</v>
      </c>
      <c r="G271" s="5">
        <v>61926</v>
      </c>
      <c r="H271" s="5">
        <v>25500</v>
      </c>
    </row>
    <row r="272" spans="1:8" ht="15.75">
      <c r="A272" s="37" t="s">
        <v>159</v>
      </c>
      <c r="B272" s="37" t="s">
        <v>215</v>
      </c>
      <c r="C272" s="29" t="s">
        <v>241</v>
      </c>
      <c r="D272" s="57">
        <v>32</v>
      </c>
      <c r="E272" s="31" t="s">
        <v>163</v>
      </c>
      <c r="F272" s="100">
        <f>F273+F276+F279+F287</f>
        <v>36913416</v>
      </c>
      <c r="G272" s="100">
        <f>G273+G276+G279+G287</f>
        <v>43437322</v>
      </c>
      <c r="H272" s="100">
        <f>H273+H276+H279+H287</f>
        <v>17886833</v>
      </c>
    </row>
    <row r="273" spans="1:8" ht="15.75">
      <c r="A273" s="37" t="s">
        <v>159</v>
      </c>
      <c r="B273" s="37" t="s">
        <v>215</v>
      </c>
      <c r="C273" s="29" t="s">
        <v>241</v>
      </c>
      <c r="D273" s="30" t="s">
        <v>30</v>
      </c>
      <c r="E273" s="31" t="s">
        <v>31</v>
      </c>
      <c r="F273" s="100">
        <f>SUM(F274:F275)</f>
        <v>1169442</v>
      </c>
      <c r="G273" s="100">
        <f>SUM(G274:G275)</f>
        <v>1376124</v>
      </c>
      <c r="H273" s="100">
        <f>SUM(H274:H275)</f>
        <v>566666</v>
      </c>
    </row>
    <row r="274" spans="1:8" ht="15.75">
      <c r="A274" s="8" t="s">
        <v>159</v>
      </c>
      <c r="B274" s="8" t="s">
        <v>215</v>
      </c>
      <c r="C274" s="8" t="s">
        <v>241</v>
      </c>
      <c r="D274" s="8" t="s">
        <v>32</v>
      </c>
      <c r="E274" s="8" t="s">
        <v>33</v>
      </c>
      <c r="F274" s="5">
        <v>584721</v>
      </c>
      <c r="G274" s="5">
        <v>688062</v>
      </c>
      <c r="H274" s="5">
        <v>283333</v>
      </c>
    </row>
    <row r="275" spans="1:8" ht="15.75">
      <c r="A275" s="75" t="s">
        <v>159</v>
      </c>
      <c r="B275" s="8" t="s">
        <v>215</v>
      </c>
      <c r="C275" s="8" t="s">
        <v>241</v>
      </c>
      <c r="D275" s="8" t="s">
        <v>34</v>
      </c>
      <c r="E275" s="8" t="s">
        <v>35</v>
      </c>
      <c r="F275" s="5">
        <v>584721</v>
      </c>
      <c r="G275" s="5">
        <v>688062</v>
      </c>
      <c r="H275" s="5">
        <v>283333</v>
      </c>
    </row>
    <row r="276" spans="1:8" ht="15.75">
      <c r="A276" s="37" t="s">
        <v>159</v>
      </c>
      <c r="B276" s="37" t="s">
        <v>215</v>
      </c>
      <c r="C276" s="29" t="s">
        <v>241</v>
      </c>
      <c r="D276" s="30" t="s">
        <v>39</v>
      </c>
      <c r="E276" s="31" t="s">
        <v>40</v>
      </c>
      <c r="F276" s="100">
        <f>SUM(F277:F278)</f>
        <v>584720</v>
      </c>
      <c r="G276" s="100">
        <f>SUM(G277:G278)</f>
        <v>688062</v>
      </c>
      <c r="H276" s="100">
        <f>SUM(H277:H278)</f>
        <v>283334</v>
      </c>
    </row>
    <row r="277" spans="1:8" ht="15.75">
      <c r="A277" s="8" t="s">
        <v>159</v>
      </c>
      <c r="B277" s="8" t="s">
        <v>215</v>
      </c>
      <c r="C277" s="8" t="s">
        <v>241</v>
      </c>
      <c r="D277" s="8" t="s">
        <v>41</v>
      </c>
      <c r="E277" s="8" t="s">
        <v>42</v>
      </c>
      <c r="F277" s="5">
        <v>292360</v>
      </c>
      <c r="G277" s="5">
        <v>344031</v>
      </c>
      <c r="H277" s="5">
        <v>141667</v>
      </c>
    </row>
    <row r="278" spans="1:8" ht="15.75">
      <c r="A278" s="75" t="s">
        <v>159</v>
      </c>
      <c r="B278" s="8" t="s">
        <v>215</v>
      </c>
      <c r="C278" s="8" t="s">
        <v>241</v>
      </c>
      <c r="D278" s="8" t="s">
        <v>43</v>
      </c>
      <c r="E278" s="8" t="s">
        <v>44</v>
      </c>
      <c r="F278" s="5">
        <v>292360</v>
      </c>
      <c r="G278" s="5">
        <v>344031</v>
      </c>
      <c r="H278" s="5">
        <v>141667</v>
      </c>
    </row>
    <row r="279" spans="1:8" ht="15.75">
      <c r="A279" s="37" t="s">
        <v>159</v>
      </c>
      <c r="B279" s="37" t="s">
        <v>215</v>
      </c>
      <c r="C279" s="29" t="s">
        <v>241</v>
      </c>
      <c r="D279" s="30" t="s">
        <v>49</v>
      </c>
      <c r="E279" s="31" t="s">
        <v>50</v>
      </c>
      <c r="F279" s="100">
        <f>SUM(F280:F286)</f>
        <v>34147687</v>
      </c>
      <c r="G279" s="100">
        <f>SUM(G280:G286)</f>
        <v>40182790</v>
      </c>
      <c r="H279" s="100">
        <f>SUM(H280:H286)</f>
        <v>16546666</v>
      </c>
    </row>
    <row r="280" spans="1:8" ht="15.75">
      <c r="A280" s="8" t="s">
        <v>159</v>
      </c>
      <c r="B280" s="8" t="s">
        <v>215</v>
      </c>
      <c r="C280" s="8" t="s">
        <v>241</v>
      </c>
      <c r="D280" s="8" t="s">
        <v>51</v>
      </c>
      <c r="E280" s="8" t="s">
        <v>52</v>
      </c>
      <c r="F280" s="5">
        <v>116945</v>
      </c>
      <c r="G280" s="5">
        <v>137611</v>
      </c>
      <c r="H280" s="5">
        <v>56666</v>
      </c>
    </row>
    <row r="281" spans="1:8" ht="15.75">
      <c r="A281" s="75" t="s">
        <v>159</v>
      </c>
      <c r="B281" s="8" t="s">
        <v>215</v>
      </c>
      <c r="C281" s="8" t="s">
        <v>241</v>
      </c>
      <c r="D281" s="8" t="s">
        <v>55</v>
      </c>
      <c r="E281" s="8" t="s">
        <v>56</v>
      </c>
      <c r="F281" s="5">
        <v>2923603</v>
      </c>
      <c r="G281" s="5">
        <v>3440309</v>
      </c>
      <c r="H281" s="5">
        <v>1416666</v>
      </c>
    </row>
    <row r="282" spans="1:8" ht="15.75">
      <c r="A282" s="75" t="s">
        <v>159</v>
      </c>
      <c r="B282" s="8" t="s">
        <v>215</v>
      </c>
      <c r="C282" s="8" t="s">
        <v>241</v>
      </c>
      <c r="D282" s="8" t="s">
        <v>57</v>
      </c>
      <c r="E282" s="8" t="s">
        <v>58</v>
      </c>
      <c r="F282" s="5">
        <v>116944</v>
      </c>
      <c r="G282" s="5">
        <v>137611</v>
      </c>
      <c r="H282" s="5">
        <v>56667</v>
      </c>
    </row>
    <row r="283" spans="1:8" ht="15.75">
      <c r="A283" s="75" t="s">
        <v>159</v>
      </c>
      <c r="B283" s="8" t="s">
        <v>215</v>
      </c>
      <c r="C283" s="8" t="s">
        <v>241</v>
      </c>
      <c r="D283" s="8">
        <v>3235</v>
      </c>
      <c r="E283" s="8" t="s">
        <v>59</v>
      </c>
      <c r="F283" s="5">
        <v>1169441</v>
      </c>
      <c r="G283" s="5">
        <v>1376122</v>
      </c>
      <c r="H283" s="5">
        <v>566667</v>
      </c>
    </row>
    <row r="284" spans="1:8" ht="15.75">
      <c r="A284" s="75" t="s">
        <v>159</v>
      </c>
      <c r="B284" s="8" t="s">
        <v>215</v>
      </c>
      <c r="C284" s="8" t="s">
        <v>241</v>
      </c>
      <c r="D284" s="8" t="s">
        <v>62</v>
      </c>
      <c r="E284" s="8" t="s">
        <v>63</v>
      </c>
      <c r="F284" s="5">
        <v>14033296</v>
      </c>
      <c r="G284" s="5">
        <v>16513476</v>
      </c>
      <c r="H284" s="5">
        <v>6800000</v>
      </c>
    </row>
    <row r="285" spans="1:8" ht="15.75">
      <c r="A285" s="75" t="s">
        <v>159</v>
      </c>
      <c r="B285" s="8" t="s">
        <v>215</v>
      </c>
      <c r="C285" s="8" t="s">
        <v>241</v>
      </c>
      <c r="D285" s="8" t="s">
        <v>64</v>
      </c>
      <c r="E285" s="8" t="s">
        <v>65</v>
      </c>
      <c r="F285" s="5">
        <v>14618017</v>
      </c>
      <c r="G285" s="5">
        <v>17201538</v>
      </c>
      <c r="H285" s="5">
        <v>7083333</v>
      </c>
    </row>
    <row r="286" spans="1:8" ht="15.75">
      <c r="A286" s="75" t="s">
        <v>159</v>
      </c>
      <c r="B286" s="8" t="s">
        <v>215</v>
      </c>
      <c r="C286" s="8" t="s">
        <v>241</v>
      </c>
      <c r="D286" s="8" t="s">
        <v>66</v>
      </c>
      <c r="E286" s="8" t="s">
        <v>67</v>
      </c>
      <c r="F286" s="5">
        <v>1169441</v>
      </c>
      <c r="G286" s="5">
        <v>1376123</v>
      </c>
      <c r="H286" s="5">
        <v>566667</v>
      </c>
    </row>
    <row r="287" spans="1:8" ht="15.75">
      <c r="A287" s="37" t="s">
        <v>159</v>
      </c>
      <c r="B287" s="37" t="s">
        <v>215</v>
      </c>
      <c r="C287" s="29" t="s">
        <v>241</v>
      </c>
      <c r="D287" s="30" t="s">
        <v>70</v>
      </c>
      <c r="E287" s="31" t="s">
        <v>79</v>
      </c>
      <c r="F287" s="100">
        <f>F288</f>
        <v>1011567</v>
      </c>
      <c r="G287" s="100">
        <f>G288</f>
        <v>1190346</v>
      </c>
      <c r="H287" s="100">
        <f>H288</f>
        <v>490167</v>
      </c>
    </row>
    <row r="288" spans="1:8" ht="15.75">
      <c r="A288" s="8" t="s">
        <v>159</v>
      </c>
      <c r="B288" s="8" t="s">
        <v>215</v>
      </c>
      <c r="C288" s="8" t="s">
        <v>241</v>
      </c>
      <c r="D288" s="8" t="s">
        <v>73</v>
      </c>
      <c r="E288" s="8" t="s">
        <v>74</v>
      </c>
      <c r="F288" s="5">
        <v>1011567</v>
      </c>
      <c r="G288" s="5">
        <v>1190346</v>
      </c>
      <c r="H288" s="5">
        <v>490167</v>
      </c>
    </row>
    <row r="289" spans="1:8" ht="15.75">
      <c r="A289" s="37" t="s">
        <v>159</v>
      </c>
      <c r="B289" s="37" t="s">
        <v>215</v>
      </c>
      <c r="C289" s="29" t="s">
        <v>241</v>
      </c>
      <c r="D289" s="57">
        <v>42</v>
      </c>
      <c r="E289" s="31" t="s">
        <v>167</v>
      </c>
      <c r="F289" s="100">
        <f>F290</f>
        <v>18126341</v>
      </c>
      <c r="G289" s="100">
        <f>G290</f>
        <v>21329907</v>
      </c>
      <c r="H289" s="100">
        <f>H290</f>
        <v>8783333</v>
      </c>
    </row>
    <row r="290" spans="1:8" ht="15.75">
      <c r="A290" s="37" t="s">
        <v>159</v>
      </c>
      <c r="B290" s="37" t="s">
        <v>215</v>
      </c>
      <c r="C290" s="29" t="s">
        <v>241</v>
      </c>
      <c r="D290" s="30" t="s">
        <v>89</v>
      </c>
      <c r="E290" s="31" t="s">
        <v>90</v>
      </c>
      <c r="F290" s="100">
        <f>SUM(F291:F292)</f>
        <v>18126341</v>
      </c>
      <c r="G290" s="100">
        <f>SUM(G291:G292)</f>
        <v>21329907</v>
      </c>
      <c r="H290" s="100">
        <f>SUM(H291:H292)</f>
        <v>8783333</v>
      </c>
    </row>
    <row r="291" spans="1:8" ht="15.75">
      <c r="A291" s="8" t="s">
        <v>159</v>
      </c>
      <c r="B291" s="8" t="s">
        <v>215</v>
      </c>
      <c r="C291" s="8" t="s">
        <v>241</v>
      </c>
      <c r="D291" s="8">
        <v>4221</v>
      </c>
      <c r="E291" s="8" t="s">
        <v>91</v>
      </c>
      <c r="F291" s="5">
        <v>17541620</v>
      </c>
      <c r="G291" s="5">
        <v>20641845</v>
      </c>
      <c r="H291" s="5">
        <v>8500000</v>
      </c>
    </row>
    <row r="292" spans="1:8" ht="15.75">
      <c r="A292" s="75" t="s">
        <v>159</v>
      </c>
      <c r="B292" s="8" t="s">
        <v>215</v>
      </c>
      <c r="C292" s="8" t="s">
        <v>241</v>
      </c>
      <c r="D292" s="8">
        <v>4222</v>
      </c>
      <c r="E292" s="8" t="s">
        <v>92</v>
      </c>
      <c r="F292" s="5">
        <v>584721</v>
      </c>
      <c r="G292" s="5">
        <v>688062</v>
      </c>
      <c r="H292" s="5">
        <v>283333</v>
      </c>
    </row>
    <row r="293" spans="1:8" ht="15.75">
      <c r="A293" s="23" t="s">
        <v>159</v>
      </c>
      <c r="B293" s="15" t="s">
        <v>209</v>
      </c>
      <c r="C293" s="15"/>
      <c r="D293" s="15"/>
      <c r="E293" s="15"/>
      <c r="F293" s="99">
        <f>F294+F300+F306</f>
        <v>2150000</v>
      </c>
      <c r="G293" s="99">
        <f>G294+G300+G306</f>
        <v>0</v>
      </c>
      <c r="H293" s="99">
        <f>H294+H300+H306</f>
        <v>0</v>
      </c>
    </row>
    <row r="294" spans="1:8" ht="15.75">
      <c r="A294" s="37" t="s">
        <v>159</v>
      </c>
      <c r="B294" s="37" t="s">
        <v>208</v>
      </c>
      <c r="C294" s="29" t="s">
        <v>118</v>
      </c>
      <c r="D294" s="57">
        <v>31</v>
      </c>
      <c r="E294" s="31" t="s">
        <v>161</v>
      </c>
      <c r="F294" s="100">
        <f>F295+F297</f>
        <v>50000</v>
      </c>
      <c r="G294" s="100">
        <f>G295+G297</f>
        <v>0</v>
      </c>
      <c r="H294" s="100">
        <f>H295+H297</f>
        <v>0</v>
      </c>
    </row>
    <row r="295" spans="1:8" ht="15.75">
      <c r="A295" s="37" t="s">
        <v>159</v>
      </c>
      <c r="B295" s="37" t="s">
        <v>208</v>
      </c>
      <c r="C295" s="29" t="s">
        <v>118</v>
      </c>
      <c r="D295" s="30" t="s">
        <v>13</v>
      </c>
      <c r="E295" s="31" t="s">
        <v>14</v>
      </c>
      <c r="F295" s="100">
        <f>F296</f>
        <v>42662</v>
      </c>
      <c r="G295" s="100">
        <f>G296</f>
        <v>0</v>
      </c>
      <c r="H295" s="100">
        <f>H296</f>
        <v>0</v>
      </c>
    </row>
    <row r="296" spans="1:8" ht="15.75">
      <c r="A296" s="4" t="s">
        <v>159</v>
      </c>
      <c r="B296" s="4" t="s">
        <v>208</v>
      </c>
      <c r="C296" s="6">
        <v>12</v>
      </c>
      <c r="D296" s="4" t="s">
        <v>17</v>
      </c>
      <c r="E296" s="4" t="s">
        <v>18</v>
      </c>
      <c r="F296" s="5">
        <v>42662</v>
      </c>
      <c r="G296" s="5">
        <v>0</v>
      </c>
      <c r="H296" s="5">
        <v>0</v>
      </c>
    </row>
    <row r="297" spans="1:8" ht="15.75">
      <c r="A297" s="37" t="s">
        <v>159</v>
      </c>
      <c r="B297" s="37" t="s">
        <v>208</v>
      </c>
      <c r="C297" s="29" t="s">
        <v>118</v>
      </c>
      <c r="D297" s="30" t="s">
        <v>24</v>
      </c>
      <c r="E297" s="31" t="s">
        <v>25</v>
      </c>
      <c r="F297" s="100">
        <f>SUM(F298:F299)</f>
        <v>7338</v>
      </c>
      <c r="G297" s="100">
        <f>SUM(G3389)</f>
        <v>0</v>
      </c>
      <c r="H297" s="100">
        <f>SUM(H3389)</f>
        <v>0</v>
      </c>
    </row>
    <row r="298" spans="1:8" ht="15.75">
      <c r="A298" s="4" t="s">
        <v>159</v>
      </c>
      <c r="B298" s="4" t="s">
        <v>208</v>
      </c>
      <c r="C298" s="6">
        <v>12</v>
      </c>
      <c r="D298" s="4" t="s">
        <v>26</v>
      </c>
      <c r="E298" s="4" t="s">
        <v>27</v>
      </c>
      <c r="F298" s="5">
        <v>6613</v>
      </c>
      <c r="G298" s="5">
        <v>0</v>
      </c>
      <c r="H298" s="5">
        <v>0</v>
      </c>
    </row>
    <row r="299" spans="1:8" ht="15.75">
      <c r="A299" s="4" t="s">
        <v>159</v>
      </c>
      <c r="B299" s="4" t="s">
        <v>208</v>
      </c>
      <c r="C299" s="6">
        <v>12</v>
      </c>
      <c r="D299" s="4" t="s">
        <v>28</v>
      </c>
      <c r="E299" s="4" t="s">
        <v>29</v>
      </c>
      <c r="F299" s="5">
        <v>725</v>
      </c>
      <c r="G299" s="5">
        <v>0</v>
      </c>
      <c r="H299" s="5">
        <v>0</v>
      </c>
    </row>
    <row r="300" spans="1:8" ht="15.75">
      <c r="A300" s="37" t="s">
        <v>159</v>
      </c>
      <c r="B300" s="37" t="s">
        <v>208</v>
      </c>
      <c r="C300" s="29" t="s">
        <v>205</v>
      </c>
      <c r="D300" s="57">
        <v>31</v>
      </c>
      <c r="E300" s="31" t="s">
        <v>161</v>
      </c>
      <c r="F300" s="100">
        <f>F301+F303</f>
        <v>150000</v>
      </c>
      <c r="G300" s="100">
        <f>G301+G303</f>
        <v>0</v>
      </c>
      <c r="H300" s="100">
        <f>H301+H303</f>
        <v>0</v>
      </c>
    </row>
    <row r="301" spans="1:8" ht="15.75">
      <c r="A301" s="37" t="s">
        <v>159</v>
      </c>
      <c r="B301" s="37" t="s">
        <v>208</v>
      </c>
      <c r="C301" s="29" t="s">
        <v>205</v>
      </c>
      <c r="D301" s="30" t="s">
        <v>13</v>
      </c>
      <c r="E301" s="31" t="s">
        <v>14</v>
      </c>
      <c r="F301" s="100">
        <f>F302</f>
        <v>127986</v>
      </c>
      <c r="G301" s="100">
        <f>G302</f>
        <v>0</v>
      </c>
      <c r="H301" s="100">
        <f>H302</f>
        <v>0</v>
      </c>
    </row>
    <row r="302" spans="1:8" ht="15.75">
      <c r="A302" s="4" t="s">
        <v>159</v>
      </c>
      <c r="B302" s="4" t="s">
        <v>208</v>
      </c>
      <c r="C302" s="6" t="s">
        <v>205</v>
      </c>
      <c r="D302" s="4" t="s">
        <v>17</v>
      </c>
      <c r="E302" s="4" t="s">
        <v>18</v>
      </c>
      <c r="F302" s="5">
        <v>127986</v>
      </c>
      <c r="G302" s="5">
        <v>0</v>
      </c>
      <c r="H302" s="5">
        <v>0</v>
      </c>
    </row>
    <row r="303" spans="1:8" ht="15.75">
      <c r="A303" s="37" t="s">
        <v>159</v>
      </c>
      <c r="B303" s="37" t="s">
        <v>208</v>
      </c>
      <c r="C303" s="29" t="s">
        <v>205</v>
      </c>
      <c r="D303" s="30" t="s">
        <v>24</v>
      </c>
      <c r="E303" s="31" t="s">
        <v>25</v>
      </c>
      <c r="F303" s="100">
        <f>SUM(F304:F305)</f>
        <v>22014</v>
      </c>
      <c r="G303" s="100">
        <f>SUM(G304:G305)</f>
        <v>0</v>
      </c>
      <c r="H303" s="100">
        <f>SUM(H304:H305)</f>
        <v>0</v>
      </c>
    </row>
    <row r="304" spans="1:8" ht="15.75">
      <c r="A304" s="4" t="s">
        <v>159</v>
      </c>
      <c r="B304" s="4" t="s">
        <v>208</v>
      </c>
      <c r="C304" s="6" t="s">
        <v>205</v>
      </c>
      <c r="D304" s="4" t="s">
        <v>26</v>
      </c>
      <c r="E304" s="4" t="s">
        <v>27</v>
      </c>
      <c r="F304" s="5">
        <v>19838</v>
      </c>
      <c r="G304" s="5">
        <v>0</v>
      </c>
      <c r="H304" s="5">
        <v>0</v>
      </c>
    </row>
    <row r="305" spans="1:8" ht="15.75">
      <c r="A305" s="4" t="s">
        <v>159</v>
      </c>
      <c r="B305" s="4" t="s">
        <v>208</v>
      </c>
      <c r="C305" s="6" t="s">
        <v>205</v>
      </c>
      <c r="D305" s="4" t="s">
        <v>28</v>
      </c>
      <c r="E305" s="4" t="s">
        <v>29</v>
      </c>
      <c r="F305" s="5">
        <v>2176</v>
      </c>
      <c r="G305" s="5">
        <v>0</v>
      </c>
      <c r="H305" s="5">
        <v>0</v>
      </c>
    </row>
    <row r="306" spans="1:8" ht="15.75">
      <c r="A306" s="37" t="s">
        <v>159</v>
      </c>
      <c r="B306" s="37" t="s">
        <v>208</v>
      </c>
      <c r="C306" s="29" t="s">
        <v>205</v>
      </c>
      <c r="D306" s="57">
        <v>35</v>
      </c>
      <c r="E306" s="31" t="s">
        <v>206</v>
      </c>
      <c r="F306" s="100">
        <f aca="true" t="shared" si="7" ref="F306:H307">F307</f>
        <v>1950000</v>
      </c>
      <c r="G306" s="100">
        <f t="shared" si="7"/>
        <v>0</v>
      </c>
      <c r="H306" s="100">
        <f t="shared" si="7"/>
        <v>0</v>
      </c>
    </row>
    <row r="307" spans="1:8" ht="15.75">
      <c r="A307" s="37" t="s">
        <v>159</v>
      </c>
      <c r="B307" s="37" t="s">
        <v>208</v>
      </c>
      <c r="C307" s="29" t="s">
        <v>205</v>
      </c>
      <c r="D307" s="30" t="s">
        <v>217</v>
      </c>
      <c r="E307" s="31" t="s">
        <v>218</v>
      </c>
      <c r="F307" s="100">
        <f t="shared" si="7"/>
        <v>1950000</v>
      </c>
      <c r="G307" s="100">
        <f t="shared" si="7"/>
        <v>0</v>
      </c>
      <c r="H307" s="100">
        <f t="shared" si="7"/>
        <v>0</v>
      </c>
    </row>
    <row r="308" spans="1:8" ht="15.75">
      <c r="A308" s="4" t="s">
        <v>159</v>
      </c>
      <c r="B308" s="4" t="s">
        <v>208</v>
      </c>
      <c r="C308" s="6" t="s">
        <v>205</v>
      </c>
      <c r="D308" s="6">
        <v>3531</v>
      </c>
      <c r="E308" s="4" t="s">
        <v>219</v>
      </c>
      <c r="F308" s="5">
        <v>1950000</v>
      </c>
      <c r="G308" s="5">
        <v>0</v>
      </c>
      <c r="H308" s="5">
        <v>0</v>
      </c>
    </row>
    <row r="309" spans="1:8" s="52" customFormat="1" ht="30" customHeight="1">
      <c r="A309" s="59" t="s">
        <v>160</v>
      </c>
      <c r="B309" s="59" t="s">
        <v>124</v>
      </c>
      <c r="C309" s="60"/>
      <c r="D309" s="60"/>
      <c r="E309" s="61"/>
      <c r="F309" s="99">
        <f>+F310</f>
        <v>295165055</v>
      </c>
      <c r="G309" s="99">
        <f>+G310</f>
        <v>295398585</v>
      </c>
      <c r="H309" s="99">
        <f>+H310</f>
        <v>295261363</v>
      </c>
    </row>
    <row r="310" spans="1:8" s="52" customFormat="1" ht="15.75">
      <c r="A310" s="59" t="s">
        <v>160</v>
      </c>
      <c r="B310" s="59" t="s">
        <v>125</v>
      </c>
      <c r="C310" s="60"/>
      <c r="D310" s="60"/>
      <c r="E310" s="61"/>
      <c r="F310" s="99">
        <f>+F311+F395+F405</f>
        <v>295165055</v>
      </c>
      <c r="G310" s="99">
        <f>+G311+G395+G405</f>
        <v>295398585</v>
      </c>
      <c r="H310" s="99">
        <f>+H311+H395+H405</f>
        <v>295261363</v>
      </c>
    </row>
    <row r="311" spans="1:8" s="52" customFormat="1" ht="15.75">
      <c r="A311" s="53" t="s">
        <v>160</v>
      </c>
      <c r="B311" s="53" t="s">
        <v>126</v>
      </c>
      <c r="C311" s="71"/>
      <c r="D311" s="71"/>
      <c r="E311" s="71"/>
      <c r="F311" s="99">
        <f>F312+F321+F352+F357+F362+F368+F373+F388+F392</f>
        <v>293203623</v>
      </c>
      <c r="G311" s="99">
        <f>G312+G321+G352+G357+G362+G368+G373+G388+G392</f>
        <v>293625346</v>
      </c>
      <c r="H311" s="99">
        <f>H312+H321+H352+H357+H362+H368+H373+H388+H392</f>
        <v>293556765</v>
      </c>
    </row>
    <row r="312" spans="1:8" ht="15.75">
      <c r="A312" s="38" t="s">
        <v>160</v>
      </c>
      <c r="B312" s="38" t="s">
        <v>127</v>
      </c>
      <c r="C312" s="29" t="s">
        <v>16</v>
      </c>
      <c r="D312" s="57" t="s">
        <v>95</v>
      </c>
      <c r="E312" s="31" t="s">
        <v>161</v>
      </c>
      <c r="F312" s="100">
        <f>F313+F316+F318</f>
        <v>236389901</v>
      </c>
      <c r="G312" s="100">
        <f>G313+G316+G318</f>
        <v>237045181</v>
      </c>
      <c r="H312" s="100">
        <f>H313+H316+H318</f>
        <v>237724079</v>
      </c>
    </row>
    <row r="313" spans="1:8" s="32" customFormat="1" ht="15.75">
      <c r="A313" s="38" t="s">
        <v>160</v>
      </c>
      <c r="B313" s="38" t="s">
        <v>127</v>
      </c>
      <c r="C313" s="27" t="s">
        <v>16</v>
      </c>
      <c r="D313" s="30" t="s">
        <v>13</v>
      </c>
      <c r="E313" s="31" t="s">
        <v>14</v>
      </c>
      <c r="F313" s="100">
        <f>+F314+F315</f>
        <v>196186789</v>
      </c>
      <c r="G313" s="100">
        <f>+G314+G315</f>
        <v>196786858</v>
      </c>
      <c r="H313" s="100">
        <f>+H314+H315</f>
        <v>197345378</v>
      </c>
    </row>
    <row r="314" spans="1:8" ht="15.75">
      <c r="A314" s="10" t="s">
        <v>160</v>
      </c>
      <c r="B314" s="10" t="s">
        <v>127</v>
      </c>
      <c r="C314" s="14">
        <v>11</v>
      </c>
      <c r="D314" s="13" t="s">
        <v>17</v>
      </c>
      <c r="E314" s="9" t="s">
        <v>18</v>
      </c>
      <c r="F314" s="5">
        <f>193545766+1349279</f>
        <v>194895045</v>
      </c>
      <c r="G314" s="5">
        <f>194442892+1349279</f>
        <v>195792171</v>
      </c>
      <c r="H314" s="5">
        <f>194361098+1349279+426623</f>
        <v>196137000</v>
      </c>
    </row>
    <row r="315" spans="1:8" ht="15.75">
      <c r="A315" s="10" t="s">
        <v>160</v>
      </c>
      <c r="B315" s="10" t="s">
        <v>127</v>
      </c>
      <c r="C315" s="14">
        <v>11</v>
      </c>
      <c r="D315" s="13" t="s">
        <v>19</v>
      </c>
      <c r="E315" s="9" t="s">
        <v>20</v>
      </c>
      <c r="F315" s="5">
        <v>1291744</v>
      </c>
      <c r="G315" s="5">
        <v>994687</v>
      </c>
      <c r="H315" s="5">
        <v>1208378</v>
      </c>
    </row>
    <row r="316" spans="1:8" s="32" customFormat="1" ht="15.75">
      <c r="A316" s="38" t="s">
        <v>160</v>
      </c>
      <c r="B316" s="38" t="s">
        <v>127</v>
      </c>
      <c r="C316" s="27" t="s">
        <v>16</v>
      </c>
      <c r="D316" s="30" t="s">
        <v>21</v>
      </c>
      <c r="E316" s="39" t="s">
        <v>22</v>
      </c>
      <c r="F316" s="100">
        <f>+F317</f>
        <v>6541265</v>
      </c>
      <c r="G316" s="100">
        <f>+G317</f>
        <v>6647701</v>
      </c>
      <c r="H316" s="100">
        <f>+H317</f>
        <v>6688793</v>
      </c>
    </row>
    <row r="317" spans="1:8" ht="15.75">
      <c r="A317" s="10" t="s">
        <v>160</v>
      </c>
      <c r="B317" s="10" t="s">
        <v>127</v>
      </c>
      <c r="C317" s="14">
        <v>11</v>
      </c>
      <c r="D317" s="13" t="s">
        <v>23</v>
      </c>
      <c r="E317" s="9" t="s">
        <v>22</v>
      </c>
      <c r="F317" s="5">
        <v>6541265</v>
      </c>
      <c r="G317" s="5">
        <v>6647701</v>
      </c>
      <c r="H317" s="5">
        <f>7188793-500000</f>
        <v>6688793</v>
      </c>
    </row>
    <row r="318" spans="1:8" s="32" customFormat="1" ht="15.75">
      <c r="A318" s="38" t="s">
        <v>160</v>
      </c>
      <c r="B318" s="38" t="s">
        <v>127</v>
      </c>
      <c r="C318" s="27" t="s">
        <v>16</v>
      </c>
      <c r="D318" s="30" t="s">
        <v>24</v>
      </c>
      <c r="E318" s="39" t="s">
        <v>25</v>
      </c>
      <c r="F318" s="100">
        <f>+F319+F320</f>
        <v>33661847</v>
      </c>
      <c r="G318" s="100">
        <f>+G319+G320</f>
        <v>33610622</v>
      </c>
      <c r="H318" s="100">
        <f>+H319+H320</f>
        <v>33689908</v>
      </c>
    </row>
    <row r="319" spans="1:8" ht="15.75">
      <c r="A319" s="10" t="s">
        <v>160</v>
      </c>
      <c r="B319" s="10" t="s">
        <v>127</v>
      </c>
      <c r="C319" s="14">
        <v>11</v>
      </c>
      <c r="D319" s="13" t="s">
        <v>26</v>
      </c>
      <c r="E319" s="9" t="s">
        <v>128</v>
      </c>
      <c r="F319" s="74">
        <f>30100104+209138</f>
        <v>30309242</v>
      </c>
      <c r="G319" s="74">
        <f>30158316+209138</f>
        <v>30367454</v>
      </c>
      <c r="H319" s="74">
        <f>30164283+209138+66125</f>
        <v>30439546</v>
      </c>
    </row>
    <row r="320" spans="1:8" ht="15.75">
      <c r="A320" s="10" t="s">
        <v>160</v>
      </c>
      <c r="B320" s="10" t="s">
        <v>127</v>
      </c>
      <c r="C320" s="14">
        <v>11</v>
      </c>
      <c r="D320" s="13" t="s">
        <v>28</v>
      </c>
      <c r="E320" s="11" t="s">
        <v>129</v>
      </c>
      <c r="F320" s="74">
        <f>3329667+22938</f>
        <v>3352605</v>
      </c>
      <c r="G320" s="74">
        <f>3220230+22938</f>
        <v>3243168</v>
      </c>
      <c r="H320" s="74">
        <f>3220172+22938+7252</f>
        <v>3250362</v>
      </c>
    </row>
    <row r="321" spans="1:8" ht="15.75">
      <c r="A321" s="38" t="s">
        <v>160</v>
      </c>
      <c r="B321" s="38" t="s">
        <v>127</v>
      </c>
      <c r="C321" s="29" t="s">
        <v>16</v>
      </c>
      <c r="D321" s="57" t="s">
        <v>162</v>
      </c>
      <c r="E321" s="31" t="s">
        <v>163</v>
      </c>
      <c r="F321" s="100">
        <f>F322+F327+F333+F343+F345</f>
        <v>48380631</v>
      </c>
      <c r="G321" s="100">
        <f>G322+G327+G333+G343+G345</f>
        <v>48151875</v>
      </c>
      <c r="H321" s="100">
        <f>H322+H327+H333+H343+H345</f>
        <v>48021919</v>
      </c>
    </row>
    <row r="322" spans="1:8" s="32" customFormat="1" ht="15.75">
      <c r="A322" s="38" t="s">
        <v>160</v>
      </c>
      <c r="B322" s="38" t="s">
        <v>127</v>
      </c>
      <c r="C322" s="27" t="s">
        <v>16</v>
      </c>
      <c r="D322" s="30" t="s">
        <v>30</v>
      </c>
      <c r="E322" s="39" t="s">
        <v>31</v>
      </c>
      <c r="F322" s="100">
        <f>+F323+F324+F325+F326</f>
        <v>7829233</v>
      </c>
      <c r="G322" s="100">
        <f>+G323+G324+G325+G326</f>
        <v>7871690</v>
      </c>
      <c r="H322" s="100">
        <f>+H323+H324+H325+H326</f>
        <v>7875416</v>
      </c>
    </row>
    <row r="323" spans="1:8" ht="15.75">
      <c r="A323" s="10" t="s">
        <v>160</v>
      </c>
      <c r="B323" s="10" t="s">
        <v>127</v>
      </c>
      <c r="C323" s="14">
        <v>11</v>
      </c>
      <c r="D323" s="13" t="s">
        <v>32</v>
      </c>
      <c r="E323" s="9" t="s">
        <v>33</v>
      </c>
      <c r="F323" s="5">
        <v>650750</v>
      </c>
      <c r="G323" s="5">
        <v>661162</v>
      </c>
      <c r="H323" s="5">
        <v>663342</v>
      </c>
    </row>
    <row r="324" spans="1:8" ht="15.75">
      <c r="A324" s="10" t="s">
        <v>160</v>
      </c>
      <c r="B324" s="10" t="s">
        <v>127</v>
      </c>
      <c r="C324" s="14">
        <v>11</v>
      </c>
      <c r="D324" s="13" t="s">
        <v>34</v>
      </c>
      <c r="E324" s="9" t="s">
        <v>130</v>
      </c>
      <c r="F324" s="5">
        <v>6834860</v>
      </c>
      <c r="G324" s="5">
        <v>6862837</v>
      </c>
      <c r="H324" s="5">
        <v>6859314</v>
      </c>
    </row>
    <row r="325" spans="1:8" ht="15.75">
      <c r="A325" s="10" t="s">
        <v>160</v>
      </c>
      <c r="B325" s="10" t="s">
        <v>127</v>
      </c>
      <c r="C325" s="14">
        <v>11</v>
      </c>
      <c r="D325" s="13" t="s">
        <v>36</v>
      </c>
      <c r="E325" s="9" t="s">
        <v>37</v>
      </c>
      <c r="F325" s="5">
        <v>340623</v>
      </c>
      <c r="G325" s="5">
        <v>344691</v>
      </c>
      <c r="H325" s="5">
        <v>349760</v>
      </c>
    </row>
    <row r="326" spans="1:8" ht="15.75">
      <c r="A326" s="10" t="s">
        <v>160</v>
      </c>
      <c r="B326" s="10" t="s">
        <v>127</v>
      </c>
      <c r="C326" s="14">
        <v>11</v>
      </c>
      <c r="D326" s="13" t="s">
        <v>131</v>
      </c>
      <c r="E326" s="9" t="s">
        <v>38</v>
      </c>
      <c r="F326" s="5">
        <v>3000</v>
      </c>
      <c r="G326" s="5">
        <v>3000</v>
      </c>
      <c r="H326" s="5">
        <v>3000</v>
      </c>
    </row>
    <row r="327" spans="1:8" s="32" customFormat="1" ht="15.75">
      <c r="A327" s="38" t="s">
        <v>160</v>
      </c>
      <c r="B327" s="38" t="s">
        <v>127</v>
      </c>
      <c r="C327" s="27" t="s">
        <v>16</v>
      </c>
      <c r="D327" s="30" t="s">
        <v>39</v>
      </c>
      <c r="E327" s="39" t="s">
        <v>40</v>
      </c>
      <c r="F327" s="100">
        <f>+F328+F329+F330+F331+F332</f>
        <v>15337628</v>
      </c>
      <c r="G327" s="100">
        <f>+G328+G329+G330+G331+G332</f>
        <v>15430966</v>
      </c>
      <c r="H327" s="100">
        <f>+H328+H329+H330+H331+H332</f>
        <v>15400453</v>
      </c>
    </row>
    <row r="328" spans="1:8" ht="15.75">
      <c r="A328" s="10" t="s">
        <v>160</v>
      </c>
      <c r="B328" s="10" t="s">
        <v>127</v>
      </c>
      <c r="C328" s="14">
        <v>11</v>
      </c>
      <c r="D328" s="13" t="s">
        <v>41</v>
      </c>
      <c r="E328" s="9" t="s">
        <v>132</v>
      </c>
      <c r="F328" s="5">
        <v>7216155</v>
      </c>
      <c r="G328" s="5">
        <v>7237158</v>
      </c>
      <c r="H328" s="5">
        <v>7201389</v>
      </c>
    </row>
    <row r="329" spans="1:8" ht="15.75">
      <c r="A329" s="10" t="s">
        <v>160</v>
      </c>
      <c r="B329" s="10" t="s">
        <v>127</v>
      </c>
      <c r="C329" s="14">
        <v>11</v>
      </c>
      <c r="D329" s="13" t="s">
        <v>43</v>
      </c>
      <c r="E329" s="9" t="s">
        <v>44</v>
      </c>
      <c r="F329" s="5">
        <v>7681871</v>
      </c>
      <c r="G329" s="5">
        <v>7757129</v>
      </c>
      <c r="H329" s="5">
        <v>7759498</v>
      </c>
    </row>
    <row r="330" spans="1:8" ht="15.75">
      <c r="A330" s="10" t="s">
        <v>160</v>
      </c>
      <c r="B330" s="10" t="s">
        <v>127</v>
      </c>
      <c r="C330" s="14">
        <v>11</v>
      </c>
      <c r="D330" s="13" t="s">
        <v>45</v>
      </c>
      <c r="E330" s="9" t="s">
        <v>46</v>
      </c>
      <c r="F330" s="5">
        <v>103900</v>
      </c>
      <c r="G330" s="5">
        <v>110900</v>
      </c>
      <c r="H330" s="5">
        <v>110900</v>
      </c>
    </row>
    <row r="331" spans="1:8" ht="15.75">
      <c r="A331" s="10" t="s">
        <v>160</v>
      </c>
      <c r="B331" s="10" t="s">
        <v>127</v>
      </c>
      <c r="C331" s="14">
        <v>11</v>
      </c>
      <c r="D331" s="13" t="s">
        <v>47</v>
      </c>
      <c r="E331" s="9" t="s">
        <v>48</v>
      </c>
      <c r="F331" s="5">
        <v>296052</v>
      </c>
      <c r="G331" s="5">
        <v>290709</v>
      </c>
      <c r="H331" s="5">
        <v>299576</v>
      </c>
    </row>
    <row r="332" spans="1:8" ht="15.75">
      <c r="A332" s="10" t="s">
        <v>160</v>
      </c>
      <c r="B332" s="10" t="s">
        <v>127</v>
      </c>
      <c r="C332" s="14">
        <v>11</v>
      </c>
      <c r="D332" s="13" t="s">
        <v>133</v>
      </c>
      <c r="E332" s="9" t="s">
        <v>134</v>
      </c>
      <c r="F332" s="5">
        <v>39650</v>
      </c>
      <c r="G332" s="5">
        <v>35070</v>
      </c>
      <c r="H332" s="5">
        <v>29090</v>
      </c>
    </row>
    <row r="333" spans="1:8" s="32" customFormat="1" ht="15.75">
      <c r="A333" s="38" t="s">
        <v>160</v>
      </c>
      <c r="B333" s="38" t="s">
        <v>127</v>
      </c>
      <c r="C333" s="27" t="s">
        <v>16</v>
      </c>
      <c r="D333" s="30" t="s">
        <v>49</v>
      </c>
      <c r="E333" s="39" t="s">
        <v>50</v>
      </c>
      <c r="F333" s="100">
        <f>+F334+F335+F336+F337+F338+F339+F340+F341+F342</f>
        <v>24356432</v>
      </c>
      <c r="G333" s="100">
        <f>+G334+G335+G336+G337+G338+G339+G340+G341+G342</f>
        <v>23981794</v>
      </c>
      <c r="H333" s="100">
        <f>+H334+H335+H336+H337+H338+H339+H340+H341+H342</f>
        <v>23886407</v>
      </c>
    </row>
    <row r="334" spans="1:8" ht="15.75">
      <c r="A334" s="10" t="s">
        <v>160</v>
      </c>
      <c r="B334" s="10" t="s">
        <v>127</v>
      </c>
      <c r="C334" s="14">
        <v>11</v>
      </c>
      <c r="D334" s="13" t="s">
        <v>51</v>
      </c>
      <c r="E334" s="9" t="s">
        <v>52</v>
      </c>
      <c r="F334" s="5">
        <v>9672209</v>
      </c>
      <c r="G334" s="5">
        <v>9664371</v>
      </c>
      <c r="H334" s="5">
        <v>9651028</v>
      </c>
    </row>
    <row r="335" spans="1:8" ht="15.75">
      <c r="A335" s="10" t="s">
        <v>160</v>
      </c>
      <c r="B335" s="10" t="s">
        <v>127</v>
      </c>
      <c r="C335" s="14">
        <v>11</v>
      </c>
      <c r="D335" s="13" t="s">
        <v>53</v>
      </c>
      <c r="E335" s="9" t="s">
        <v>54</v>
      </c>
      <c r="F335" s="5">
        <v>4363585</v>
      </c>
      <c r="G335" s="5">
        <v>4221985</v>
      </c>
      <c r="H335" s="5">
        <v>4151323</v>
      </c>
    </row>
    <row r="336" spans="1:8" ht="15.75">
      <c r="A336" s="10" t="s">
        <v>160</v>
      </c>
      <c r="B336" s="10" t="s">
        <v>127</v>
      </c>
      <c r="C336" s="14">
        <v>11</v>
      </c>
      <c r="D336" s="13" t="s">
        <v>55</v>
      </c>
      <c r="E336" s="9" t="s">
        <v>56</v>
      </c>
      <c r="F336" s="5">
        <v>238051</v>
      </c>
      <c r="G336" s="5">
        <v>251660</v>
      </c>
      <c r="H336" s="5">
        <v>259769</v>
      </c>
    </row>
    <row r="337" spans="1:8" ht="15.75">
      <c r="A337" s="10" t="s">
        <v>160</v>
      </c>
      <c r="B337" s="10" t="s">
        <v>127</v>
      </c>
      <c r="C337" s="14">
        <v>11</v>
      </c>
      <c r="D337" s="13" t="s">
        <v>57</v>
      </c>
      <c r="E337" s="9" t="s">
        <v>58</v>
      </c>
      <c r="F337" s="5">
        <v>2525600</v>
      </c>
      <c r="G337" s="5">
        <v>2516539</v>
      </c>
      <c r="H337" s="5">
        <v>2502545</v>
      </c>
    </row>
    <row r="338" spans="1:8" ht="15.75">
      <c r="A338" s="10" t="s">
        <v>160</v>
      </c>
      <c r="B338" s="10" t="s">
        <v>127</v>
      </c>
      <c r="C338" s="14">
        <v>11</v>
      </c>
      <c r="D338" s="13" t="s">
        <v>98</v>
      </c>
      <c r="E338" s="9" t="s">
        <v>59</v>
      </c>
      <c r="F338" s="5">
        <v>2250576</v>
      </c>
      <c r="G338" s="5">
        <v>2255490</v>
      </c>
      <c r="H338" s="5">
        <v>2256089</v>
      </c>
    </row>
    <row r="339" spans="1:8" ht="15.75">
      <c r="A339" s="10" t="s">
        <v>160</v>
      </c>
      <c r="B339" s="10" t="s">
        <v>127</v>
      </c>
      <c r="C339" s="14">
        <v>11</v>
      </c>
      <c r="D339" s="13" t="s">
        <v>60</v>
      </c>
      <c r="E339" s="9" t="s">
        <v>61</v>
      </c>
      <c r="F339" s="5">
        <v>535800</v>
      </c>
      <c r="G339" s="5">
        <v>285809</v>
      </c>
      <c r="H339" s="5">
        <v>286917</v>
      </c>
    </row>
    <row r="340" spans="1:8" ht="15.75">
      <c r="A340" s="10" t="s">
        <v>160</v>
      </c>
      <c r="B340" s="10" t="s">
        <v>127</v>
      </c>
      <c r="C340" s="14">
        <v>11</v>
      </c>
      <c r="D340" s="13" t="s">
        <v>62</v>
      </c>
      <c r="E340" s="9" t="s">
        <v>63</v>
      </c>
      <c r="F340" s="5">
        <v>217134</v>
      </c>
      <c r="G340" s="5">
        <v>215045</v>
      </c>
      <c r="H340" s="5">
        <v>211056</v>
      </c>
    </row>
    <row r="341" spans="1:8" ht="15.75">
      <c r="A341" s="10" t="s">
        <v>160</v>
      </c>
      <c r="B341" s="10" t="s">
        <v>127</v>
      </c>
      <c r="C341" s="14">
        <v>11</v>
      </c>
      <c r="D341" s="13" t="s">
        <v>64</v>
      </c>
      <c r="E341" s="9" t="s">
        <v>65</v>
      </c>
      <c r="F341" s="5">
        <v>1057075</v>
      </c>
      <c r="G341" s="5">
        <v>1060073</v>
      </c>
      <c r="H341" s="5">
        <v>1053174</v>
      </c>
    </row>
    <row r="342" spans="1:8" ht="15.75">
      <c r="A342" s="10" t="s">
        <v>160</v>
      </c>
      <c r="B342" s="10" t="s">
        <v>127</v>
      </c>
      <c r="C342" s="14">
        <v>11</v>
      </c>
      <c r="D342" s="13" t="s">
        <v>66</v>
      </c>
      <c r="E342" s="9" t="s">
        <v>67</v>
      </c>
      <c r="F342" s="5">
        <v>3496402</v>
      </c>
      <c r="G342" s="5">
        <v>3510822</v>
      </c>
      <c r="H342" s="5">
        <v>3514506</v>
      </c>
    </row>
    <row r="343" spans="1:8" s="32" customFormat="1" ht="15.75">
      <c r="A343" s="38" t="s">
        <v>160</v>
      </c>
      <c r="B343" s="38" t="s">
        <v>127</v>
      </c>
      <c r="C343" s="27" t="s">
        <v>16</v>
      </c>
      <c r="D343" s="40" t="s">
        <v>68</v>
      </c>
      <c r="E343" s="41" t="s">
        <v>69</v>
      </c>
      <c r="F343" s="100">
        <f>+F344</f>
        <v>40980</v>
      </c>
      <c r="G343" s="100">
        <f>+G344</f>
        <v>44480</v>
      </c>
      <c r="H343" s="100">
        <f>+H344</f>
        <v>38480</v>
      </c>
    </row>
    <row r="344" spans="1:8" ht="15.75">
      <c r="A344" s="10" t="s">
        <v>160</v>
      </c>
      <c r="B344" s="10" t="s">
        <v>127</v>
      </c>
      <c r="C344" s="14">
        <v>11</v>
      </c>
      <c r="D344" s="13" t="s">
        <v>135</v>
      </c>
      <c r="E344" s="9" t="s">
        <v>69</v>
      </c>
      <c r="F344" s="5">
        <v>40980</v>
      </c>
      <c r="G344" s="5">
        <v>44480</v>
      </c>
      <c r="H344" s="5">
        <v>38480</v>
      </c>
    </row>
    <row r="345" spans="1:8" s="32" customFormat="1" ht="15.75">
      <c r="A345" s="38" t="s">
        <v>160</v>
      </c>
      <c r="B345" s="38" t="s">
        <v>127</v>
      </c>
      <c r="C345" s="27" t="s">
        <v>16</v>
      </c>
      <c r="D345" s="30" t="s">
        <v>70</v>
      </c>
      <c r="E345" s="39" t="s">
        <v>79</v>
      </c>
      <c r="F345" s="100">
        <f>SUM(F346:F351)</f>
        <v>816358</v>
      </c>
      <c r="G345" s="100">
        <f>SUM(G346:G351)</f>
        <v>822945</v>
      </c>
      <c r="H345" s="100">
        <f>SUM(H346:H351)</f>
        <v>821163</v>
      </c>
    </row>
    <row r="346" spans="1:8" ht="15.75">
      <c r="A346" s="10" t="s">
        <v>160</v>
      </c>
      <c r="B346" s="10" t="s">
        <v>127</v>
      </c>
      <c r="C346" s="14">
        <v>11</v>
      </c>
      <c r="D346" s="13" t="s">
        <v>99</v>
      </c>
      <c r="E346" s="11" t="s">
        <v>136</v>
      </c>
      <c r="F346" s="5">
        <v>8018</v>
      </c>
      <c r="G346" s="5">
        <v>6500</v>
      </c>
      <c r="H346" s="5">
        <v>6500</v>
      </c>
    </row>
    <row r="347" spans="1:8" ht="15.75">
      <c r="A347" s="10" t="s">
        <v>160</v>
      </c>
      <c r="B347" s="10" t="s">
        <v>127</v>
      </c>
      <c r="C347" s="14">
        <v>11</v>
      </c>
      <c r="D347" s="13" t="s">
        <v>71</v>
      </c>
      <c r="E347" s="9" t="s">
        <v>72</v>
      </c>
      <c r="F347" s="5">
        <v>324800</v>
      </c>
      <c r="G347" s="5">
        <v>328825</v>
      </c>
      <c r="H347" s="5">
        <v>327849</v>
      </c>
    </row>
    <row r="348" spans="1:8" ht="15.75">
      <c r="A348" s="10" t="s">
        <v>160</v>
      </c>
      <c r="B348" s="10" t="s">
        <v>127</v>
      </c>
      <c r="C348" s="14">
        <v>11</v>
      </c>
      <c r="D348" s="13" t="s">
        <v>73</v>
      </c>
      <c r="E348" s="9" t="s">
        <v>74</v>
      </c>
      <c r="F348" s="5">
        <v>45922</v>
      </c>
      <c r="G348" s="5">
        <v>41212</v>
      </c>
      <c r="H348" s="5">
        <v>41218</v>
      </c>
    </row>
    <row r="349" spans="1:8" ht="15.75">
      <c r="A349" s="10" t="s">
        <v>160</v>
      </c>
      <c r="B349" s="10" t="s">
        <v>127</v>
      </c>
      <c r="C349" s="14">
        <v>11</v>
      </c>
      <c r="D349" s="13" t="s">
        <v>75</v>
      </c>
      <c r="E349" s="9" t="s">
        <v>76</v>
      </c>
      <c r="F349" s="5">
        <v>5933</v>
      </c>
      <c r="G349" s="5">
        <v>6068</v>
      </c>
      <c r="H349" s="5">
        <v>6043</v>
      </c>
    </row>
    <row r="350" spans="1:8" ht="15.75">
      <c r="A350" s="10" t="s">
        <v>160</v>
      </c>
      <c r="B350" s="10" t="s">
        <v>127</v>
      </c>
      <c r="C350" s="14">
        <v>11</v>
      </c>
      <c r="D350" s="69" t="s">
        <v>106</v>
      </c>
      <c r="E350" s="70" t="s">
        <v>77</v>
      </c>
      <c r="F350" s="5">
        <v>283316</v>
      </c>
      <c r="G350" s="5">
        <v>278609</v>
      </c>
      <c r="H350" s="5">
        <v>279003</v>
      </c>
    </row>
    <row r="351" spans="1:8" ht="15.75">
      <c r="A351" s="10" t="s">
        <v>160</v>
      </c>
      <c r="B351" s="10" t="s">
        <v>127</v>
      </c>
      <c r="C351" s="14">
        <v>11</v>
      </c>
      <c r="D351" s="13" t="s">
        <v>78</v>
      </c>
      <c r="E351" s="9" t="s">
        <v>79</v>
      </c>
      <c r="F351" s="5">
        <v>148369</v>
      </c>
      <c r="G351" s="5">
        <v>161731</v>
      </c>
      <c r="H351" s="5">
        <v>160550</v>
      </c>
    </row>
    <row r="352" spans="1:8" ht="15.75">
      <c r="A352" s="38" t="s">
        <v>160</v>
      </c>
      <c r="B352" s="38" t="s">
        <v>127</v>
      </c>
      <c r="C352" s="29" t="s">
        <v>16</v>
      </c>
      <c r="D352" s="57" t="s">
        <v>168</v>
      </c>
      <c r="E352" s="31" t="s">
        <v>169</v>
      </c>
      <c r="F352" s="100">
        <f>F353</f>
        <v>235863</v>
      </c>
      <c r="G352" s="100">
        <f>G353</f>
        <v>243021</v>
      </c>
      <c r="H352" s="100">
        <f>H353</f>
        <v>243180</v>
      </c>
    </row>
    <row r="353" spans="1:8" s="32" customFormat="1" ht="15.75">
      <c r="A353" s="38" t="s">
        <v>160</v>
      </c>
      <c r="B353" s="38" t="s">
        <v>127</v>
      </c>
      <c r="C353" s="27" t="s">
        <v>16</v>
      </c>
      <c r="D353" s="30" t="s">
        <v>80</v>
      </c>
      <c r="E353" s="39" t="s">
        <v>81</v>
      </c>
      <c r="F353" s="100">
        <f>+F354+F355+F356</f>
        <v>235863</v>
      </c>
      <c r="G353" s="100">
        <f>+G354+G355+G356</f>
        <v>243021</v>
      </c>
      <c r="H353" s="100">
        <f>+H354+H355+H356</f>
        <v>243180</v>
      </c>
    </row>
    <row r="354" spans="1:8" ht="15.75">
      <c r="A354" s="10" t="s">
        <v>160</v>
      </c>
      <c r="B354" s="10" t="s">
        <v>127</v>
      </c>
      <c r="C354" s="14">
        <v>11</v>
      </c>
      <c r="D354" s="13" t="s">
        <v>82</v>
      </c>
      <c r="E354" s="9" t="s">
        <v>83</v>
      </c>
      <c r="F354" s="5">
        <v>203800</v>
      </c>
      <c r="G354" s="5">
        <v>208957</v>
      </c>
      <c r="H354" s="5">
        <v>209114</v>
      </c>
    </row>
    <row r="355" spans="1:8" ht="15.75">
      <c r="A355" s="10" t="s">
        <v>160</v>
      </c>
      <c r="B355" s="10" t="s">
        <v>127</v>
      </c>
      <c r="C355" s="14">
        <v>11</v>
      </c>
      <c r="D355" s="13" t="s">
        <v>84</v>
      </c>
      <c r="E355" s="9" t="s">
        <v>85</v>
      </c>
      <c r="F355" s="5">
        <v>29663</v>
      </c>
      <c r="G355" s="5">
        <v>31664</v>
      </c>
      <c r="H355" s="5">
        <v>31666</v>
      </c>
    </row>
    <row r="356" spans="1:8" ht="15.75">
      <c r="A356" s="10" t="s">
        <v>160</v>
      </c>
      <c r="B356" s="10" t="s">
        <v>127</v>
      </c>
      <c r="C356" s="14">
        <v>11</v>
      </c>
      <c r="D356" s="13" t="s">
        <v>86</v>
      </c>
      <c r="E356" s="9" t="s">
        <v>87</v>
      </c>
      <c r="F356" s="5">
        <v>2400</v>
      </c>
      <c r="G356" s="5">
        <v>2400</v>
      </c>
      <c r="H356" s="5">
        <v>2400</v>
      </c>
    </row>
    <row r="357" spans="1:8" ht="15.75">
      <c r="A357" s="38" t="s">
        <v>160</v>
      </c>
      <c r="B357" s="38" t="s">
        <v>127</v>
      </c>
      <c r="C357" s="29" t="s">
        <v>16</v>
      </c>
      <c r="D357" s="57" t="s">
        <v>166</v>
      </c>
      <c r="E357" s="31" t="s">
        <v>167</v>
      </c>
      <c r="F357" s="100">
        <f>F358</f>
        <v>351928</v>
      </c>
      <c r="G357" s="100">
        <f>G358</f>
        <v>346074</v>
      </c>
      <c r="H357" s="100">
        <f>H358</f>
        <v>366649</v>
      </c>
    </row>
    <row r="358" spans="1:8" s="32" customFormat="1" ht="15.75">
      <c r="A358" s="38" t="s">
        <v>160</v>
      </c>
      <c r="B358" s="38" t="s">
        <v>127</v>
      </c>
      <c r="C358" s="27" t="s">
        <v>16</v>
      </c>
      <c r="D358" s="30" t="s">
        <v>89</v>
      </c>
      <c r="E358" s="39" t="s">
        <v>90</v>
      </c>
      <c r="F358" s="100">
        <f>+F359+F360+F361</f>
        <v>351928</v>
      </c>
      <c r="G358" s="100">
        <f>+G359+G360+G361</f>
        <v>346074</v>
      </c>
      <c r="H358" s="100">
        <f>+H359+H360+H361</f>
        <v>366649</v>
      </c>
    </row>
    <row r="359" spans="1:8" ht="15.75">
      <c r="A359" s="10" t="s">
        <v>160</v>
      </c>
      <c r="B359" s="10" t="s">
        <v>127</v>
      </c>
      <c r="C359" s="14">
        <v>11</v>
      </c>
      <c r="D359" s="13" t="s">
        <v>117</v>
      </c>
      <c r="E359" s="9" t="s">
        <v>91</v>
      </c>
      <c r="F359" s="5">
        <v>263928</v>
      </c>
      <c r="G359" s="5">
        <v>296566</v>
      </c>
      <c r="H359" s="5">
        <v>305633</v>
      </c>
    </row>
    <row r="360" spans="1:8" ht="15.75">
      <c r="A360" s="10" t="s">
        <v>160</v>
      </c>
      <c r="B360" s="10" t="s">
        <v>127</v>
      </c>
      <c r="C360" s="14">
        <v>11</v>
      </c>
      <c r="D360" s="13" t="s">
        <v>137</v>
      </c>
      <c r="E360" s="9" t="s">
        <v>92</v>
      </c>
      <c r="F360" s="5">
        <v>26500</v>
      </c>
      <c r="G360" s="5">
        <v>24004</v>
      </c>
      <c r="H360" s="5">
        <v>25507</v>
      </c>
    </row>
    <row r="361" spans="1:8" ht="15.75">
      <c r="A361" s="10" t="s">
        <v>160</v>
      </c>
      <c r="B361" s="10" t="s">
        <v>127</v>
      </c>
      <c r="C361" s="14">
        <v>11</v>
      </c>
      <c r="D361" s="13" t="s">
        <v>138</v>
      </c>
      <c r="E361" s="9" t="s">
        <v>93</v>
      </c>
      <c r="F361" s="5">
        <v>61500</v>
      </c>
      <c r="G361" s="5">
        <v>25504</v>
      </c>
      <c r="H361" s="5">
        <v>35509</v>
      </c>
    </row>
    <row r="362" spans="1:8" ht="15.75">
      <c r="A362" s="38" t="s">
        <v>160</v>
      </c>
      <c r="B362" s="38" t="s">
        <v>127</v>
      </c>
      <c r="C362" s="29" t="s">
        <v>95</v>
      </c>
      <c r="D362" s="57" t="s">
        <v>162</v>
      </c>
      <c r="E362" s="31" t="s">
        <v>163</v>
      </c>
      <c r="F362" s="100">
        <f>F363+F365</f>
        <v>361000</v>
      </c>
      <c r="G362" s="100">
        <f>G363+G365</f>
        <v>390000</v>
      </c>
      <c r="H362" s="100">
        <f>H363+H365</f>
        <v>380000</v>
      </c>
    </row>
    <row r="363" spans="1:8" s="32" customFormat="1" ht="15.75">
      <c r="A363" s="38" t="s">
        <v>160</v>
      </c>
      <c r="B363" s="38" t="s">
        <v>127</v>
      </c>
      <c r="C363" s="27" t="s">
        <v>95</v>
      </c>
      <c r="D363" s="30" t="s">
        <v>39</v>
      </c>
      <c r="E363" s="39" t="s">
        <v>40</v>
      </c>
      <c r="F363" s="100">
        <f>+F364</f>
        <v>305000</v>
      </c>
      <c r="G363" s="100">
        <f>+G364</f>
        <v>305000</v>
      </c>
      <c r="H363" s="100">
        <f>+H364</f>
        <v>305000</v>
      </c>
    </row>
    <row r="364" spans="1:8" ht="15.75">
      <c r="A364" s="10" t="s">
        <v>160</v>
      </c>
      <c r="B364" s="10" t="s">
        <v>127</v>
      </c>
      <c r="C364" s="14">
        <v>31</v>
      </c>
      <c r="D364" s="13" t="s">
        <v>139</v>
      </c>
      <c r="E364" s="9" t="s">
        <v>140</v>
      </c>
      <c r="F364" s="5">
        <v>305000</v>
      </c>
      <c r="G364" s="5">
        <v>305000</v>
      </c>
      <c r="H364" s="5">
        <v>305000</v>
      </c>
    </row>
    <row r="365" spans="1:8" s="32" customFormat="1" ht="15.75">
      <c r="A365" s="38" t="s">
        <v>160</v>
      </c>
      <c r="B365" s="38" t="s">
        <v>127</v>
      </c>
      <c r="C365" s="27" t="s">
        <v>95</v>
      </c>
      <c r="D365" s="30" t="s">
        <v>49</v>
      </c>
      <c r="E365" s="39" t="s">
        <v>50</v>
      </c>
      <c r="F365" s="100">
        <f>+F366+F367</f>
        <v>56000</v>
      </c>
      <c r="G365" s="100">
        <f>+G366+G367</f>
        <v>85000</v>
      </c>
      <c r="H365" s="100">
        <f>+H366+H367</f>
        <v>75000</v>
      </c>
    </row>
    <row r="366" spans="1:8" ht="15.75">
      <c r="A366" s="10" t="s">
        <v>160</v>
      </c>
      <c r="B366" s="10" t="s">
        <v>127</v>
      </c>
      <c r="C366" s="14">
        <v>31</v>
      </c>
      <c r="D366" s="13" t="s">
        <v>53</v>
      </c>
      <c r="E366" s="9" t="s">
        <v>54</v>
      </c>
      <c r="F366" s="5">
        <v>40000</v>
      </c>
      <c r="G366" s="5">
        <v>70000</v>
      </c>
      <c r="H366" s="5">
        <v>60000</v>
      </c>
    </row>
    <row r="367" spans="1:8" ht="15.75">
      <c r="A367" s="10" t="s">
        <v>160</v>
      </c>
      <c r="B367" s="10" t="s">
        <v>127</v>
      </c>
      <c r="C367" s="14">
        <v>31</v>
      </c>
      <c r="D367" s="13" t="s">
        <v>66</v>
      </c>
      <c r="E367" s="12" t="s">
        <v>67</v>
      </c>
      <c r="F367" s="5">
        <v>16000</v>
      </c>
      <c r="G367" s="5">
        <v>15000</v>
      </c>
      <c r="H367" s="5">
        <v>15000</v>
      </c>
    </row>
    <row r="368" spans="1:8" ht="15.75">
      <c r="A368" s="38" t="s">
        <v>160</v>
      </c>
      <c r="B368" s="38" t="s">
        <v>127</v>
      </c>
      <c r="C368" s="29" t="s">
        <v>95</v>
      </c>
      <c r="D368" s="57" t="s">
        <v>166</v>
      </c>
      <c r="E368" s="31" t="s">
        <v>167</v>
      </c>
      <c r="F368" s="100">
        <f>F369</f>
        <v>115500</v>
      </c>
      <c r="G368" s="100">
        <f>G369</f>
        <v>112515</v>
      </c>
      <c r="H368" s="100">
        <f>H369</f>
        <v>121530</v>
      </c>
    </row>
    <row r="369" spans="1:8" s="32" customFormat="1" ht="15.75">
      <c r="A369" s="38" t="s">
        <v>160</v>
      </c>
      <c r="B369" s="38" t="s">
        <v>127</v>
      </c>
      <c r="C369" s="27" t="s">
        <v>95</v>
      </c>
      <c r="D369" s="30" t="s">
        <v>89</v>
      </c>
      <c r="E369" s="39" t="s">
        <v>90</v>
      </c>
      <c r="F369" s="100">
        <f>+F370+F371+F372</f>
        <v>115500</v>
      </c>
      <c r="G369" s="100">
        <f>+G370+G371+G372</f>
        <v>112515</v>
      </c>
      <c r="H369" s="100">
        <f>+H370+H371+H372</f>
        <v>121530</v>
      </c>
    </row>
    <row r="370" spans="1:8" ht="15.75">
      <c r="A370" s="10" t="s">
        <v>160</v>
      </c>
      <c r="B370" s="10" t="s">
        <v>127</v>
      </c>
      <c r="C370" s="14">
        <v>31</v>
      </c>
      <c r="D370" s="13" t="s">
        <v>117</v>
      </c>
      <c r="E370" s="9" t="s">
        <v>91</v>
      </c>
      <c r="F370" s="5">
        <v>70500</v>
      </c>
      <c r="G370" s="5">
        <v>60515</v>
      </c>
      <c r="H370" s="5">
        <v>60530</v>
      </c>
    </row>
    <row r="371" spans="1:8" ht="15.75">
      <c r="A371" s="10" t="s">
        <v>160</v>
      </c>
      <c r="B371" s="10" t="s">
        <v>127</v>
      </c>
      <c r="C371" s="14">
        <v>31</v>
      </c>
      <c r="D371" s="13" t="s">
        <v>137</v>
      </c>
      <c r="E371" s="9" t="s">
        <v>92</v>
      </c>
      <c r="F371" s="5">
        <v>6000</v>
      </c>
      <c r="G371" s="5">
        <v>4000</v>
      </c>
      <c r="H371" s="5">
        <v>3000</v>
      </c>
    </row>
    <row r="372" spans="1:8" ht="15.75">
      <c r="A372" s="10" t="s">
        <v>160</v>
      </c>
      <c r="B372" s="10" t="s">
        <v>127</v>
      </c>
      <c r="C372" s="14">
        <v>31</v>
      </c>
      <c r="D372" s="13" t="s">
        <v>138</v>
      </c>
      <c r="E372" s="9" t="s">
        <v>93</v>
      </c>
      <c r="F372" s="5">
        <v>39000</v>
      </c>
      <c r="G372" s="5">
        <v>48000</v>
      </c>
      <c r="H372" s="5">
        <v>58000</v>
      </c>
    </row>
    <row r="373" spans="1:8" ht="15.75">
      <c r="A373" s="38" t="s">
        <v>160</v>
      </c>
      <c r="B373" s="38" t="s">
        <v>127</v>
      </c>
      <c r="C373" s="29" t="s">
        <v>151</v>
      </c>
      <c r="D373" s="57" t="s">
        <v>162</v>
      </c>
      <c r="E373" s="31" t="s">
        <v>163</v>
      </c>
      <c r="F373" s="100">
        <f>F381+F384+F386+F376+F374</f>
        <v>5466642</v>
      </c>
      <c r="G373" s="100">
        <f>G381+G384+G386+G376+G374</f>
        <v>5438307</v>
      </c>
      <c r="H373" s="100">
        <f>H381+H384+H386+H376+H374</f>
        <v>4960775</v>
      </c>
    </row>
    <row r="374" spans="1:8" s="32" customFormat="1" ht="15.75">
      <c r="A374" s="38" t="s">
        <v>160</v>
      </c>
      <c r="B374" s="38" t="s">
        <v>127</v>
      </c>
      <c r="C374" s="27" t="s">
        <v>151</v>
      </c>
      <c r="D374" s="30" t="s">
        <v>30</v>
      </c>
      <c r="E374" s="39" t="s">
        <v>31</v>
      </c>
      <c r="F374" s="100">
        <f>F375</f>
        <v>20000</v>
      </c>
      <c r="G374" s="100">
        <f>G375</f>
        <v>20000</v>
      </c>
      <c r="H374" s="100">
        <f>H375</f>
        <v>20000</v>
      </c>
    </row>
    <row r="375" spans="1:8" s="32" customFormat="1" ht="15.75">
      <c r="A375" s="10" t="s">
        <v>160</v>
      </c>
      <c r="B375" s="10" t="s">
        <v>127</v>
      </c>
      <c r="C375" s="14">
        <v>43</v>
      </c>
      <c r="D375" s="13" t="s">
        <v>32</v>
      </c>
      <c r="E375" s="9" t="s">
        <v>33</v>
      </c>
      <c r="F375" s="5">
        <v>20000</v>
      </c>
      <c r="G375" s="5">
        <v>20000</v>
      </c>
      <c r="H375" s="5">
        <v>20000</v>
      </c>
    </row>
    <row r="376" spans="1:8" s="32" customFormat="1" ht="15.75">
      <c r="A376" s="38" t="s">
        <v>160</v>
      </c>
      <c r="B376" s="38" t="s">
        <v>127</v>
      </c>
      <c r="C376" s="27" t="s">
        <v>151</v>
      </c>
      <c r="D376" s="30" t="s">
        <v>39</v>
      </c>
      <c r="E376" s="39" t="s">
        <v>40</v>
      </c>
      <c r="F376" s="100">
        <f>SUM(F377:F380)</f>
        <v>821653</v>
      </c>
      <c r="G376" s="100">
        <f>SUM(G377:G380)</f>
        <v>780018</v>
      </c>
      <c r="H376" s="100">
        <f>SUM(H377:H380)</f>
        <v>602036</v>
      </c>
    </row>
    <row r="377" spans="1:8" s="32" customFormat="1" ht="15.75">
      <c r="A377" s="10" t="s">
        <v>160</v>
      </c>
      <c r="B377" s="10" t="s">
        <v>127</v>
      </c>
      <c r="C377" s="14">
        <v>43</v>
      </c>
      <c r="D377" s="13" t="s">
        <v>41</v>
      </c>
      <c r="E377" s="9" t="s">
        <v>132</v>
      </c>
      <c r="F377" s="5">
        <v>173000</v>
      </c>
      <c r="G377" s="5">
        <v>193004</v>
      </c>
      <c r="H377" s="5">
        <v>85008</v>
      </c>
    </row>
    <row r="378" spans="1:8" s="32" customFormat="1" ht="15.75">
      <c r="A378" s="10" t="s">
        <v>160</v>
      </c>
      <c r="B378" s="10" t="s">
        <v>127</v>
      </c>
      <c r="C378" s="14">
        <v>43</v>
      </c>
      <c r="D378" s="13" t="s">
        <v>43</v>
      </c>
      <c r="E378" s="9" t="s">
        <v>44</v>
      </c>
      <c r="F378" s="5">
        <v>20000</v>
      </c>
      <c r="G378" s="5">
        <v>20000</v>
      </c>
      <c r="H378" s="5">
        <v>20000</v>
      </c>
    </row>
    <row r="379" spans="1:8" s="32" customFormat="1" ht="15.75">
      <c r="A379" s="10" t="s">
        <v>160</v>
      </c>
      <c r="B379" s="10" t="s">
        <v>127</v>
      </c>
      <c r="C379" s="14">
        <v>43</v>
      </c>
      <c r="D379" s="13" t="s">
        <v>47</v>
      </c>
      <c r="E379" s="9" t="s">
        <v>48</v>
      </c>
      <c r="F379" s="5">
        <v>28000</v>
      </c>
      <c r="G379" s="5">
        <v>23014</v>
      </c>
      <c r="H379" s="5">
        <v>23028</v>
      </c>
    </row>
    <row r="380" spans="1:12" ht="15.75">
      <c r="A380" s="10" t="s">
        <v>160</v>
      </c>
      <c r="B380" s="10" t="s">
        <v>127</v>
      </c>
      <c r="C380" s="14">
        <v>43</v>
      </c>
      <c r="D380" s="13" t="s">
        <v>133</v>
      </c>
      <c r="E380" s="9" t="s">
        <v>134</v>
      </c>
      <c r="F380" s="5">
        <v>600653</v>
      </c>
      <c r="G380" s="5">
        <v>544000</v>
      </c>
      <c r="H380" s="5">
        <v>474000</v>
      </c>
      <c r="J380" s="1"/>
      <c r="K380" s="1"/>
      <c r="L380" s="1"/>
    </row>
    <row r="381" spans="1:8" s="32" customFormat="1" ht="15.75">
      <c r="A381" s="38" t="s">
        <v>160</v>
      </c>
      <c r="B381" s="38" t="s">
        <v>127</v>
      </c>
      <c r="C381" s="27" t="s">
        <v>151</v>
      </c>
      <c r="D381" s="30" t="s">
        <v>49</v>
      </c>
      <c r="E381" s="39" t="s">
        <v>50</v>
      </c>
      <c r="F381" s="36">
        <f>+F383+F382</f>
        <v>2901073</v>
      </c>
      <c r="G381" s="36">
        <f>+G383+G382</f>
        <v>2902313</v>
      </c>
      <c r="H381" s="36">
        <f>+H383+H382</f>
        <v>2802553</v>
      </c>
    </row>
    <row r="382" spans="1:8" s="32" customFormat="1" ht="15.75">
      <c r="A382" s="10" t="s">
        <v>160</v>
      </c>
      <c r="B382" s="10" t="s">
        <v>127</v>
      </c>
      <c r="C382" s="14">
        <v>43</v>
      </c>
      <c r="D382" s="13" t="s">
        <v>51</v>
      </c>
      <c r="E382" s="9" t="s">
        <v>52</v>
      </c>
      <c r="F382" s="5">
        <v>92000</v>
      </c>
      <c r="G382" s="5">
        <v>93000</v>
      </c>
      <c r="H382" s="5">
        <v>93000</v>
      </c>
    </row>
    <row r="383" spans="1:8" ht="15.75">
      <c r="A383" s="10" t="s">
        <v>160</v>
      </c>
      <c r="B383" s="10" t="s">
        <v>127</v>
      </c>
      <c r="C383" s="14">
        <v>43</v>
      </c>
      <c r="D383" s="13">
        <v>3237</v>
      </c>
      <c r="E383" s="9" t="s">
        <v>63</v>
      </c>
      <c r="F383" s="5">
        <v>2809073</v>
      </c>
      <c r="G383" s="5">
        <v>2809313</v>
      </c>
      <c r="H383" s="5">
        <v>2709553</v>
      </c>
    </row>
    <row r="384" spans="1:8" s="25" customFormat="1" ht="15.75">
      <c r="A384" s="38" t="s">
        <v>160</v>
      </c>
      <c r="B384" s="38" t="s">
        <v>127</v>
      </c>
      <c r="C384" s="27" t="s">
        <v>151</v>
      </c>
      <c r="D384" s="40" t="s">
        <v>68</v>
      </c>
      <c r="E384" s="41" t="s">
        <v>69</v>
      </c>
      <c r="F384" s="36">
        <f>+F385</f>
        <v>0</v>
      </c>
      <c r="G384" s="36">
        <f>+G385</f>
        <v>0</v>
      </c>
      <c r="H384" s="36">
        <f>+H385</f>
        <v>0</v>
      </c>
    </row>
    <row r="385" spans="1:8" ht="15.75">
      <c r="A385" s="10" t="s">
        <v>160</v>
      </c>
      <c r="B385" s="10" t="s">
        <v>127</v>
      </c>
      <c r="C385" s="14">
        <v>43</v>
      </c>
      <c r="D385" s="13" t="s">
        <v>135</v>
      </c>
      <c r="E385" s="9" t="s">
        <v>69</v>
      </c>
      <c r="F385" s="5">
        <v>0</v>
      </c>
      <c r="G385" s="5">
        <v>0</v>
      </c>
      <c r="H385" s="5">
        <v>0</v>
      </c>
    </row>
    <row r="386" spans="1:8" s="32" customFormat="1" ht="15.75">
      <c r="A386" s="38" t="s">
        <v>160</v>
      </c>
      <c r="B386" s="38" t="s">
        <v>127</v>
      </c>
      <c r="C386" s="27" t="s">
        <v>151</v>
      </c>
      <c r="D386" s="30" t="s">
        <v>70</v>
      </c>
      <c r="E386" s="39" t="s">
        <v>79</v>
      </c>
      <c r="F386" s="100">
        <f>+F387</f>
        <v>1723916</v>
      </c>
      <c r="G386" s="100">
        <f>+G387</f>
        <v>1735976</v>
      </c>
      <c r="H386" s="100">
        <f>+H387</f>
        <v>1536186</v>
      </c>
    </row>
    <row r="387" spans="1:8" ht="15.75">
      <c r="A387" s="10" t="s">
        <v>160</v>
      </c>
      <c r="B387" s="10" t="s">
        <v>127</v>
      </c>
      <c r="C387" s="14">
        <v>43</v>
      </c>
      <c r="D387" s="13">
        <v>3291</v>
      </c>
      <c r="E387" s="11" t="s">
        <v>136</v>
      </c>
      <c r="F387" s="5">
        <v>1723916</v>
      </c>
      <c r="G387" s="5">
        <v>1735976</v>
      </c>
      <c r="H387" s="5">
        <v>1536186</v>
      </c>
    </row>
    <row r="388" spans="1:8" ht="15.75">
      <c r="A388" s="38" t="s">
        <v>160</v>
      </c>
      <c r="B388" s="38" t="s">
        <v>127</v>
      </c>
      <c r="C388" s="29" t="s">
        <v>151</v>
      </c>
      <c r="D388" s="57" t="s">
        <v>166</v>
      </c>
      <c r="E388" s="31" t="s">
        <v>167</v>
      </c>
      <c r="F388" s="100">
        <f>F389</f>
        <v>115000</v>
      </c>
      <c r="G388" s="100">
        <f>G389</f>
        <v>85018</v>
      </c>
      <c r="H388" s="100">
        <f>H389</f>
        <v>85035</v>
      </c>
    </row>
    <row r="389" spans="1:8" s="32" customFormat="1" ht="15.75">
      <c r="A389" s="38" t="s">
        <v>160</v>
      </c>
      <c r="B389" s="38" t="s">
        <v>127</v>
      </c>
      <c r="C389" s="27" t="s">
        <v>151</v>
      </c>
      <c r="D389" s="30" t="s">
        <v>89</v>
      </c>
      <c r="E389" s="39" t="s">
        <v>90</v>
      </c>
      <c r="F389" s="100">
        <f>+F390+F391</f>
        <v>115000</v>
      </c>
      <c r="G389" s="100">
        <f>+G390+G391</f>
        <v>85018</v>
      </c>
      <c r="H389" s="100">
        <f>+H390+H391</f>
        <v>85035</v>
      </c>
    </row>
    <row r="390" spans="1:8" ht="15.75">
      <c r="A390" s="10" t="s">
        <v>160</v>
      </c>
      <c r="B390" s="10" t="s">
        <v>127</v>
      </c>
      <c r="C390" s="14" t="s">
        <v>151</v>
      </c>
      <c r="D390" s="13" t="s">
        <v>117</v>
      </c>
      <c r="E390" s="9" t="s">
        <v>91</v>
      </c>
      <c r="F390" s="5">
        <v>85000</v>
      </c>
      <c r="G390" s="5">
        <v>55009</v>
      </c>
      <c r="H390" s="5">
        <v>55018</v>
      </c>
    </row>
    <row r="391" spans="1:8" ht="15.75">
      <c r="A391" s="10" t="s">
        <v>160</v>
      </c>
      <c r="B391" s="10" t="s">
        <v>127</v>
      </c>
      <c r="C391" s="14" t="s">
        <v>151</v>
      </c>
      <c r="D391" s="13" t="s">
        <v>138</v>
      </c>
      <c r="E391" s="9" t="s">
        <v>93</v>
      </c>
      <c r="F391" s="5">
        <v>30000</v>
      </c>
      <c r="G391" s="5">
        <v>30009</v>
      </c>
      <c r="H391" s="5">
        <v>30017</v>
      </c>
    </row>
    <row r="392" spans="1:8" ht="15.75">
      <c r="A392" s="38" t="s">
        <v>160</v>
      </c>
      <c r="B392" s="38" t="s">
        <v>127</v>
      </c>
      <c r="C392" s="29" t="s">
        <v>184</v>
      </c>
      <c r="D392" s="57" t="s">
        <v>162</v>
      </c>
      <c r="E392" s="31" t="s">
        <v>163</v>
      </c>
      <c r="F392" s="100">
        <f>F393</f>
        <v>1787158</v>
      </c>
      <c r="G392" s="100">
        <f>G393</f>
        <v>1813355</v>
      </c>
      <c r="H392" s="100">
        <f>H393</f>
        <v>1653598</v>
      </c>
    </row>
    <row r="393" spans="1:8" ht="15.75">
      <c r="A393" s="38" t="s">
        <v>160</v>
      </c>
      <c r="B393" s="38" t="s">
        <v>127</v>
      </c>
      <c r="C393" s="27" t="s">
        <v>184</v>
      </c>
      <c r="D393" s="40" t="s">
        <v>68</v>
      </c>
      <c r="E393" s="41" t="s">
        <v>69</v>
      </c>
      <c r="F393" s="36">
        <f>+F394</f>
        <v>1787158</v>
      </c>
      <c r="G393" s="36">
        <f>+G394</f>
        <v>1813355</v>
      </c>
      <c r="H393" s="36">
        <f>+H394</f>
        <v>1653598</v>
      </c>
    </row>
    <row r="394" spans="1:8" ht="15.75">
      <c r="A394" s="10" t="s">
        <v>160</v>
      </c>
      <c r="B394" s="10" t="s">
        <v>127</v>
      </c>
      <c r="C394" s="14" t="s">
        <v>184</v>
      </c>
      <c r="D394" s="13" t="s">
        <v>135</v>
      </c>
      <c r="E394" s="9" t="s">
        <v>69</v>
      </c>
      <c r="F394" s="5">
        <v>1787158</v>
      </c>
      <c r="G394" s="5">
        <v>1813355</v>
      </c>
      <c r="H394" s="5">
        <v>1653598</v>
      </c>
    </row>
    <row r="395" spans="1:8" s="52" customFormat="1" ht="15.75">
      <c r="A395" s="53" t="s">
        <v>160</v>
      </c>
      <c r="B395" s="53" t="s">
        <v>141</v>
      </c>
      <c r="C395" s="54"/>
      <c r="D395" s="55"/>
      <c r="E395" s="56"/>
      <c r="F395" s="99">
        <f>F396+F399+F402</f>
        <v>708200</v>
      </c>
      <c r="G395" s="99">
        <f>G396+G399+G402</f>
        <v>509402</v>
      </c>
      <c r="H395" s="99">
        <f>H396+H399+H402</f>
        <v>496351</v>
      </c>
    </row>
    <row r="396" spans="1:8" ht="15.75">
      <c r="A396" s="38" t="s">
        <v>160</v>
      </c>
      <c r="B396" s="38" t="s">
        <v>142</v>
      </c>
      <c r="C396" s="30">
        <v>11</v>
      </c>
      <c r="D396" s="57" t="s">
        <v>162</v>
      </c>
      <c r="E396" s="31" t="s">
        <v>163</v>
      </c>
      <c r="F396" s="100">
        <f>F397</f>
        <v>168200</v>
      </c>
      <c r="G396" s="100">
        <f>G397</f>
        <v>180227</v>
      </c>
      <c r="H396" s="100">
        <f>H397</f>
        <v>167000</v>
      </c>
    </row>
    <row r="397" spans="1:8" s="32" customFormat="1" ht="15.75">
      <c r="A397" s="38" t="s">
        <v>160</v>
      </c>
      <c r="B397" s="38" t="s">
        <v>142</v>
      </c>
      <c r="C397" s="30">
        <v>11</v>
      </c>
      <c r="D397" s="30" t="s">
        <v>49</v>
      </c>
      <c r="E397" s="39" t="s">
        <v>50</v>
      </c>
      <c r="F397" s="100">
        <f>+F398</f>
        <v>168200</v>
      </c>
      <c r="G397" s="100">
        <f>+G398</f>
        <v>180227</v>
      </c>
      <c r="H397" s="100">
        <f>+H398</f>
        <v>167000</v>
      </c>
    </row>
    <row r="398" spans="1:8" ht="15.75">
      <c r="A398" s="10" t="s">
        <v>160</v>
      </c>
      <c r="B398" s="10" t="s">
        <v>142</v>
      </c>
      <c r="C398" s="14">
        <v>11</v>
      </c>
      <c r="D398" s="13" t="s">
        <v>98</v>
      </c>
      <c r="E398" s="9" t="s">
        <v>59</v>
      </c>
      <c r="F398" s="5">
        <v>168200</v>
      </c>
      <c r="G398" s="5">
        <v>180227</v>
      </c>
      <c r="H398" s="5">
        <v>167000</v>
      </c>
    </row>
    <row r="399" spans="1:8" ht="15.75">
      <c r="A399" s="38" t="s">
        <v>160</v>
      </c>
      <c r="B399" s="38" t="s">
        <v>142</v>
      </c>
      <c r="C399" s="30">
        <v>11</v>
      </c>
      <c r="D399" s="57" t="s">
        <v>166</v>
      </c>
      <c r="E399" s="31" t="s">
        <v>167</v>
      </c>
      <c r="F399" s="100">
        <f>F400</f>
        <v>430000</v>
      </c>
      <c r="G399" s="100">
        <f>G400</f>
        <v>220175</v>
      </c>
      <c r="H399" s="100">
        <f>H400</f>
        <v>220351</v>
      </c>
    </row>
    <row r="400" spans="1:8" s="32" customFormat="1" ht="15.75">
      <c r="A400" s="38" t="s">
        <v>160</v>
      </c>
      <c r="B400" s="38" t="s">
        <v>142</v>
      </c>
      <c r="C400" s="30">
        <v>11</v>
      </c>
      <c r="D400" s="30" t="s">
        <v>143</v>
      </c>
      <c r="E400" s="39" t="s">
        <v>144</v>
      </c>
      <c r="F400" s="100">
        <f>+F401</f>
        <v>430000</v>
      </c>
      <c r="G400" s="100">
        <f>+G401</f>
        <v>220175</v>
      </c>
      <c r="H400" s="100">
        <f>+H401</f>
        <v>220351</v>
      </c>
    </row>
    <row r="401" spans="1:8" ht="15.75">
      <c r="A401" s="10" t="s">
        <v>160</v>
      </c>
      <c r="B401" s="10" t="s">
        <v>142</v>
      </c>
      <c r="C401" s="14">
        <v>11</v>
      </c>
      <c r="D401" s="13" t="s">
        <v>145</v>
      </c>
      <c r="E401" s="9" t="s">
        <v>146</v>
      </c>
      <c r="F401" s="5">
        <v>430000</v>
      </c>
      <c r="G401" s="5">
        <v>220175</v>
      </c>
      <c r="H401" s="5">
        <v>220351</v>
      </c>
    </row>
    <row r="402" spans="1:8" ht="15.75">
      <c r="A402" s="38" t="s">
        <v>160</v>
      </c>
      <c r="B402" s="38" t="s">
        <v>142</v>
      </c>
      <c r="C402" s="30" t="s">
        <v>95</v>
      </c>
      <c r="D402" s="57" t="s">
        <v>166</v>
      </c>
      <c r="E402" s="31" t="s">
        <v>167</v>
      </c>
      <c r="F402" s="100">
        <f>F403</f>
        <v>110000</v>
      </c>
      <c r="G402" s="100">
        <f>G403</f>
        <v>109000</v>
      </c>
      <c r="H402" s="100">
        <f>H403</f>
        <v>109000</v>
      </c>
    </row>
    <row r="403" spans="1:8" s="32" customFormat="1" ht="15.75">
      <c r="A403" s="38" t="s">
        <v>160</v>
      </c>
      <c r="B403" s="38" t="s">
        <v>142</v>
      </c>
      <c r="C403" s="30" t="s">
        <v>95</v>
      </c>
      <c r="D403" s="30" t="s">
        <v>143</v>
      </c>
      <c r="E403" s="39" t="s">
        <v>144</v>
      </c>
      <c r="F403" s="100">
        <f>+F404</f>
        <v>110000</v>
      </c>
      <c r="G403" s="100">
        <f>+G404</f>
        <v>109000</v>
      </c>
      <c r="H403" s="100">
        <f>+H404</f>
        <v>109000</v>
      </c>
    </row>
    <row r="404" spans="1:8" ht="15.75">
      <c r="A404" s="10" t="s">
        <v>160</v>
      </c>
      <c r="B404" s="10" t="s">
        <v>142</v>
      </c>
      <c r="C404" s="14">
        <v>31</v>
      </c>
      <c r="D404" s="13" t="s">
        <v>145</v>
      </c>
      <c r="E404" s="9" t="s">
        <v>146</v>
      </c>
      <c r="F404" s="5">
        <v>110000</v>
      </c>
      <c r="G404" s="5">
        <v>109000</v>
      </c>
      <c r="H404" s="5">
        <v>109000</v>
      </c>
    </row>
    <row r="405" spans="1:8" s="52" customFormat="1" ht="15.75">
      <c r="A405" s="53" t="s">
        <v>160</v>
      </c>
      <c r="B405" s="53" t="s">
        <v>147</v>
      </c>
      <c r="C405" s="54"/>
      <c r="D405" s="55"/>
      <c r="E405" s="56"/>
      <c r="F405" s="99">
        <f>F406+F412+F418</f>
        <v>1253232</v>
      </c>
      <c r="G405" s="99">
        <f>G406+G412+G418</f>
        <v>1263837</v>
      </c>
      <c r="H405" s="99">
        <f>H406+H412+H418</f>
        <v>1208247</v>
      </c>
    </row>
    <row r="406" spans="1:8" ht="15.75">
      <c r="A406" s="38" t="s">
        <v>160</v>
      </c>
      <c r="B406" s="38" t="s">
        <v>148</v>
      </c>
      <c r="C406" s="30">
        <v>11</v>
      </c>
      <c r="D406" s="57" t="s">
        <v>166</v>
      </c>
      <c r="E406" s="31" t="s">
        <v>167</v>
      </c>
      <c r="F406" s="100">
        <f>F407+F410</f>
        <v>884832</v>
      </c>
      <c r="G406" s="100">
        <f>G407+G410</f>
        <v>894802</v>
      </c>
      <c r="H406" s="100">
        <f>H407+H410</f>
        <v>838177</v>
      </c>
    </row>
    <row r="407" spans="1:8" s="32" customFormat="1" ht="15.75">
      <c r="A407" s="38" t="s">
        <v>160</v>
      </c>
      <c r="B407" s="38" t="s">
        <v>148</v>
      </c>
      <c r="C407" s="30">
        <v>11</v>
      </c>
      <c r="D407" s="30" t="s">
        <v>89</v>
      </c>
      <c r="E407" s="39" t="s">
        <v>90</v>
      </c>
      <c r="F407" s="100">
        <f>+F408+F409</f>
        <v>694732</v>
      </c>
      <c r="G407" s="100">
        <f>+G408+G409</f>
        <v>722024</v>
      </c>
      <c r="H407" s="100">
        <f>+H408+H409</f>
        <v>665221</v>
      </c>
    </row>
    <row r="408" spans="1:8" ht="15.75">
      <c r="A408" s="10" t="s">
        <v>160</v>
      </c>
      <c r="B408" s="10" t="s">
        <v>148</v>
      </c>
      <c r="C408" s="14">
        <v>11</v>
      </c>
      <c r="D408" s="13" t="s">
        <v>117</v>
      </c>
      <c r="E408" s="9" t="s">
        <v>91</v>
      </c>
      <c r="F408" s="5">
        <v>679732</v>
      </c>
      <c r="G408" s="5">
        <v>712006</v>
      </c>
      <c r="H408" s="5">
        <v>655185</v>
      </c>
    </row>
    <row r="409" spans="1:8" ht="15.75">
      <c r="A409" s="10" t="s">
        <v>160</v>
      </c>
      <c r="B409" s="10" t="s">
        <v>148</v>
      </c>
      <c r="C409" s="14">
        <v>11</v>
      </c>
      <c r="D409" s="13" t="s">
        <v>137</v>
      </c>
      <c r="E409" s="9" t="s">
        <v>92</v>
      </c>
      <c r="F409" s="5">
        <v>15000</v>
      </c>
      <c r="G409" s="5">
        <v>10018</v>
      </c>
      <c r="H409" s="5">
        <v>10036</v>
      </c>
    </row>
    <row r="410" spans="1:8" s="32" customFormat="1" ht="15.75">
      <c r="A410" s="38" t="s">
        <v>160</v>
      </c>
      <c r="B410" s="38" t="s">
        <v>148</v>
      </c>
      <c r="C410" s="30">
        <v>11</v>
      </c>
      <c r="D410" s="30" t="s">
        <v>113</v>
      </c>
      <c r="E410" s="39" t="s">
        <v>114</v>
      </c>
      <c r="F410" s="100">
        <f>+F411</f>
        <v>190100</v>
      </c>
      <c r="G410" s="100">
        <f>+G411</f>
        <v>172778</v>
      </c>
      <c r="H410" s="100">
        <f>+H411</f>
        <v>172956</v>
      </c>
    </row>
    <row r="411" spans="1:8" ht="15.75">
      <c r="A411" s="10" t="s">
        <v>160</v>
      </c>
      <c r="B411" s="10" t="s">
        <v>148</v>
      </c>
      <c r="C411" s="14">
        <v>11</v>
      </c>
      <c r="D411" s="13" t="s">
        <v>115</v>
      </c>
      <c r="E411" s="9" t="s">
        <v>149</v>
      </c>
      <c r="F411" s="5">
        <v>190100</v>
      </c>
      <c r="G411" s="5">
        <v>172778</v>
      </c>
      <c r="H411" s="5">
        <v>172956</v>
      </c>
    </row>
    <row r="412" spans="1:8" ht="15.75">
      <c r="A412" s="38" t="s">
        <v>160</v>
      </c>
      <c r="B412" s="38" t="s">
        <v>148</v>
      </c>
      <c r="C412" s="30" t="s">
        <v>95</v>
      </c>
      <c r="D412" s="57" t="s">
        <v>166</v>
      </c>
      <c r="E412" s="31" t="s">
        <v>167</v>
      </c>
      <c r="F412" s="100">
        <f>F413+F416</f>
        <v>108400</v>
      </c>
      <c r="G412" s="100">
        <f>G413+G416</f>
        <v>84000</v>
      </c>
      <c r="H412" s="100">
        <f>H413+H416</f>
        <v>85000</v>
      </c>
    </row>
    <row r="413" spans="1:8" s="32" customFormat="1" ht="15.75">
      <c r="A413" s="38" t="s">
        <v>160</v>
      </c>
      <c r="B413" s="38" t="s">
        <v>148</v>
      </c>
      <c r="C413" s="30">
        <v>31</v>
      </c>
      <c r="D413" s="30" t="s">
        <v>89</v>
      </c>
      <c r="E413" s="39" t="s">
        <v>90</v>
      </c>
      <c r="F413" s="100">
        <f>+F414+F415</f>
        <v>103000</v>
      </c>
      <c r="G413" s="100">
        <f>+G414+G415</f>
        <v>77000</v>
      </c>
      <c r="H413" s="100">
        <f>+H414+H415</f>
        <v>77000</v>
      </c>
    </row>
    <row r="414" spans="1:8" ht="15.75">
      <c r="A414" s="10" t="s">
        <v>160</v>
      </c>
      <c r="B414" s="10" t="s">
        <v>148</v>
      </c>
      <c r="C414" s="14">
        <v>31</v>
      </c>
      <c r="D414" s="13" t="s">
        <v>117</v>
      </c>
      <c r="E414" s="9" t="s">
        <v>91</v>
      </c>
      <c r="F414" s="5">
        <v>103000</v>
      </c>
      <c r="G414" s="5">
        <v>77000</v>
      </c>
      <c r="H414" s="5">
        <v>77000</v>
      </c>
    </row>
    <row r="415" spans="1:8" ht="15.75">
      <c r="A415" s="10" t="s">
        <v>160</v>
      </c>
      <c r="B415" s="10" t="s">
        <v>148</v>
      </c>
      <c r="C415" s="14">
        <v>31</v>
      </c>
      <c r="D415" s="13" t="s">
        <v>137</v>
      </c>
      <c r="E415" s="9" t="s">
        <v>92</v>
      </c>
      <c r="F415" s="5">
        <v>0</v>
      </c>
      <c r="G415" s="5">
        <v>0</v>
      </c>
      <c r="H415" s="5">
        <v>0</v>
      </c>
    </row>
    <row r="416" spans="1:8" s="32" customFormat="1" ht="15.75">
      <c r="A416" s="38" t="s">
        <v>160</v>
      </c>
      <c r="B416" s="38" t="s">
        <v>148</v>
      </c>
      <c r="C416" s="30">
        <v>31</v>
      </c>
      <c r="D416" s="30" t="s">
        <v>113</v>
      </c>
      <c r="E416" s="39" t="s">
        <v>114</v>
      </c>
      <c r="F416" s="100">
        <f>+F417</f>
        <v>5400</v>
      </c>
      <c r="G416" s="100">
        <f>+G417</f>
        <v>7000</v>
      </c>
      <c r="H416" s="100">
        <f>+H417</f>
        <v>8000</v>
      </c>
    </row>
    <row r="417" spans="1:8" ht="15.75">
      <c r="A417" s="10" t="s">
        <v>160</v>
      </c>
      <c r="B417" s="10" t="s">
        <v>148</v>
      </c>
      <c r="C417" s="14">
        <v>31</v>
      </c>
      <c r="D417" s="13" t="s">
        <v>115</v>
      </c>
      <c r="E417" s="9" t="s">
        <v>149</v>
      </c>
      <c r="F417" s="5">
        <v>5400</v>
      </c>
      <c r="G417" s="5">
        <v>7000</v>
      </c>
      <c r="H417" s="5">
        <v>8000</v>
      </c>
    </row>
    <row r="418" spans="1:8" ht="15.75">
      <c r="A418" s="38" t="s">
        <v>160</v>
      </c>
      <c r="B418" s="38" t="s">
        <v>148</v>
      </c>
      <c r="C418" s="30" t="s">
        <v>151</v>
      </c>
      <c r="D418" s="57" t="s">
        <v>166</v>
      </c>
      <c r="E418" s="31" t="s">
        <v>167</v>
      </c>
      <c r="F418" s="36">
        <f>F419+F421</f>
        <v>260000</v>
      </c>
      <c r="G418" s="36">
        <f>G419+G421</f>
        <v>285035</v>
      </c>
      <c r="H418" s="36">
        <f>H419+H421</f>
        <v>285070</v>
      </c>
    </row>
    <row r="419" spans="1:8" s="32" customFormat="1" ht="15.75">
      <c r="A419" s="38" t="s">
        <v>160</v>
      </c>
      <c r="B419" s="38" t="s">
        <v>148</v>
      </c>
      <c r="C419" s="30" t="s">
        <v>151</v>
      </c>
      <c r="D419" s="30" t="s">
        <v>89</v>
      </c>
      <c r="E419" s="39" t="s">
        <v>90</v>
      </c>
      <c r="F419" s="100">
        <f>+F420</f>
        <v>235000</v>
      </c>
      <c r="G419" s="100">
        <f>+G420</f>
        <v>265035</v>
      </c>
      <c r="H419" s="100">
        <f>+H420</f>
        <v>265070</v>
      </c>
    </row>
    <row r="420" spans="1:8" ht="15.75">
      <c r="A420" s="10" t="s">
        <v>160</v>
      </c>
      <c r="B420" s="10" t="s">
        <v>148</v>
      </c>
      <c r="C420" s="14" t="s">
        <v>151</v>
      </c>
      <c r="D420" s="13" t="s">
        <v>117</v>
      </c>
      <c r="E420" s="9" t="s">
        <v>91</v>
      </c>
      <c r="F420" s="5">
        <v>235000</v>
      </c>
      <c r="G420" s="5">
        <v>265035</v>
      </c>
      <c r="H420" s="5">
        <v>265070</v>
      </c>
    </row>
    <row r="421" spans="1:8" ht="15.75">
      <c r="A421" s="38" t="s">
        <v>160</v>
      </c>
      <c r="B421" s="38" t="s">
        <v>148</v>
      </c>
      <c r="C421" s="30" t="s">
        <v>151</v>
      </c>
      <c r="D421" s="30" t="s">
        <v>113</v>
      </c>
      <c r="E421" s="31" t="s">
        <v>114</v>
      </c>
      <c r="F421" s="100">
        <f>+F422</f>
        <v>25000</v>
      </c>
      <c r="G421" s="100">
        <f>+G422</f>
        <v>20000</v>
      </c>
      <c r="H421" s="100">
        <f>+H422</f>
        <v>20000</v>
      </c>
    </row>
    <row r="422" spans="1:8" ht="15.75">
      <c r="A422" s="10" t="s">
        <v>160</v>
      </c>
      <c r="B422" s="10" t="s">
        <v>148</v>
      </c>
      <c r="C422" s="14" t="s">
        <v>151</v>
      </c>
      <c r="D422" s="13" t="s">
        <v>115</v>
      </c>
      <c r="E422" s="7" t="s">
        <v>116</v>
      </c>
      <c r="F422" s="5">
        <v>25000</v>
      </c>
      <c r="G422" s="5">
        <v>20000</v>
      </c>
      <c r="H422" s="5">
        <v>20000</v>
      </c>
    </row>
    <row r="423" spans="1:8" s="52" customFormat="1" ht="30" customHeight="1">
      <c r="A423" s="59" t="s">
        <v>172</v>
      </c>
      <c r="B423" s="59" t="s">
        <v>152</v>
      </c>
      <c r="C423" s="60"/>
      <c r="D423" s="60"/>
      <c r="E423" s="61"/>
      <c r="F423" s="99">
        <f aca="true" t="shared" si="8" ref="F423:H424">F424</f>
        <v>6819867</v>
      </c>
      <c r="G423" s="99">
        <f t="shared" si="8"/>
        <v>19607203</v>
      </c>
      <c r="H423" s="99">
        <f t="shared" si="8"/>
        <v>20246669</v>
      </c>
    </row>
    <row r="424" spans="1:8" s="16" customFormat="1" ht="15.75">
      <c r="A424" s="17" t="s">
        <v>172</v>
      </c>
      <c r="B424" s="17" t="s">
        <v>10</v>
      </c>
      <c r="C424" s="18"/>
      <c r="D424" s="18"/>
      <c r="E424" s="19"/>
      <c r="F424" s="98">
        <f t="shared" si="8"/>
        <v>6819867</v>
      </c>
      <c r="G424" s="98">
        <f t="shared" si="8"/>
        <v>19607203</v>
      </c>
      <c r="H424" s="98">
        <f t="shared" si="8"/>
        <v>20246669</v>
      </c>
    </row>
    <row r="425" spans="1:8" s="16" customFormat="1" ht="15.75">
      <c r="A425" s="20" t="s">
        <v>172</v>
      </c>
      <c r="B425" s="20" t="s">
        <v>11</v>
      </c>
      <c r="C425" s="21"/>
      <c r="D425" s="21"/>
      <c r="E425" s="22"/>
      <c r="F425" s="98">
        <f>F426+F566+F511</f>
        <v>6819867</v>
      </c>
      <c r="G425" s="98">
        <f>G426+G566+G511</f>
        <v>19607203</v>
      </c>
      <c r="H425" s="98">
        <f>H426+H566+H511</f>
        <v>20246669</v>
      </c>
    </row>
    <row r="426" spans="1:8" s="16" customFormat="1" ht="15.75">
      <c r="A426" s="23" t="s">
        <v>172</v>
      </c>
      <c r="B426" s="23" t="s">
        <v>153</v>
      </c>
      <c r="C426" s="24"/>
      <c r="D426" s="23"/>
      <c r="E426" s="23"/>
      <c r="F426" s="99">
        <f>F427+F436+F465+F473+F477+F485+F493+F505+F470+F508+F502</f>
        <v>4708980</v>
      </c>
      <c r="G426" s="99">
        <f>G427+G436+G465+G473+G477+G485+G493+G505+G470+G508+G502</f>
        <v>4825490</v>
      </c>
      <c r="H426" s="99">
        <f>H427+H436+H465+H473+H477+H485+H493+H505+H470+H508+H502</f>
        <v>4946669</v>
      </c>
    </row>
    <row r="427" spans="1:8" ht="15.75">
      <c r="A427" s="34" t="s">
        <v>172</v>
      </c>
      <c r="B427" s="34" t="s">
        <v>105</v>
      </c>
      <c r="C427" s="29" t="s">
        <v>16</v>
      </c>
      <c r="D427" s="57" t="s">
        <v>95</v>
      </c>
      <c r="E427" s="31" t="s">
        <v>161</v>
      </c>
      <c r="F427" s="100">
        <f>F428+F431+F433</f>
        <v>2184069</v>
      </c>
      <c r="G427" s="100">
        <f>G428+G431+G433</f>
        <v>2192069</v>
      </c>
      <c r="H427" s="100">
        <f>H428+H431+H433</f>
        <v>2204069</v>
      </c>
    </row>
    <row r="428" spans="1:8" s="32" customFormat="1" ht="15.75">
      <c r="A428" s="34" t="s">
        <v>172</v>
      </c>
      <c r="B428" s="34" t="s">
        <v>105</v>
      </c>
      <c r="C428" s="29" t="s">
        <v>16</v>
      </c>
      <c r="D428" s="30" t="s">
        <v>13</v>
      </c>
      <c r="E428" s="31" t="s">
        <v>14</v>
      </c>
      <c r="F428" s="100">
        <f>+F429+F430</f>
        <v>1823923</v>
      </c>
      <c r="G428" s="100">
        <f>+G429+G430</f>
        <v>1830923</v>
      </c>
      <c r="H428" s="100">
        <f>+H429+H430</f>
        <v>1840923</v>
      </c>
    </row>
    <row r="429" spans="1:8" ht="15.75">
      <c r="A429" s="7" t="s">
        <v>172</v>
      </c>
      <c r="B429" s="7" t="s">
        <v>105</v>
      </c>
      <c r="C429" s="4" t="s">
        <v>16</v>
      </c>
      <c r="D429" s="7" t="s">
        <v>17</v>
      </c>
      <c r="E429" s="7" t="s">
        <v>18</v>
      </c>
      <c r="F429" s="5">
        <f>1793000+12431+17492</f>
        <v>1822923</v>
      </c>
      <c r="G429" s="5">
        <f>1800000+12431+17492</f>
        <v>1829923</v>
      </c>
      <c r="H429" s="5">
        <f>1810000+12431+17492</f>
        <v>1839923</v>
      </c>
    </row>
    <row r="430" spans="1:8" ht="15.75">
      <c r="A430" s="7" t="s">
        <v>172</v>
      </c>
      <c r="B430" s="7" t="s">
        <v>105</v>
      </c>
      <c r="C430" s="4" t="s">
        <v>16</v>
      </c>
      <c r="D430" s="7" t="s">
        <v>19</v>
      </c>
      <c r="E430" s="7" t="s">
        <v>20</v>
      </c>
      <c r="F430" s="5">
        <v>1000</v>
      </c>
      <c r="G430" s="5">
        <v>1000</v>
      </c>
      <c r="H430" s="5">
        <v>1000</v>
      </c>
    </row>
    <row r="431" spans="1:8" s="32" customFormat="1" ht="15.75">
      <c r="A431" s="34" t="s">
        <v>172</v>
      </c>
      <c r="B431" s="34" t="s">
        <v>105</v>
      </c>
      <c r="C431" s="29" t="s">
        <v>16</v>
      </c>
      <c r="D431" s="30" t="s">
        <v>21</v>
      </c>
      <c r="E431" s="31" t="s">
        <v>22</v>
      </c>
      <c r="F431" s="100">
        <f>+F432</f>
        <v>46000</v>
      </c>
      <c r="G431" s="100">
        <f>+G432</f>
        <v>46000</v>
      </c>
      <c r="H431" s="100">
        <f>+H432</f>
        <v>46000</v>
      </c>
    </row>
    <row r="432" spans="1:8" ht="15.75">
      <c r="A432" s="7" t="s">
        <v>172</v>
      </c>
      <c r="B432" s="7" t="s">
        <v>105</v>
      </c>
      <c r="C432" s="4" t="s">
        <v>16</v>
      </c>
      <c r="D432" s="7" t="s">
        <v>23</v>
      </c>
      <c r="E432" s="7" t="s">
        <v>22</v>
      </c>
      <c r="F432" s="5">
        <v>46000</v>
      </c>
      <c r="G432" s="5">
        <v>46000</v>
      </c>
      <c r="H432" s="5">
        <v>46000</v>
      </c>
    </row>
    <row r="433" spans="1:8" s="32" customFormat="1" ht="15.75">
      <c r="A433" s="34" t="s">
        <v>172</v>
      </c>
      <c r="B433" s="34" t="s">
        <v>105</v>
      </c>
      <c r="C433" s="29" t="s">
        <v>16</v>
      </c>
      <c r="D433" s="30" t="s">
        <v>24</v>
      </c>
      <c r="E433" s="31" t="s">
        <v>25</v>
      </c>
      <c r="F433" s="100">
        <f>+F434+F435</f>
        <v>314146</v>
      </c>
      <c r="G433" s="100">
        <f>+G434+G435</f>
        <v>315146</v>
      </c>
      <c r="H433" s="100">
        <f>+H434+H435</f>
        <v>317146</v>
      </c>
    </row>
    <row r="434" spans="1:8" ht="15.75">
      <c r="A434" s="7" t="s">
        <v>172</v>
      </c>
      <c r="B434" s="7" t="s">
        <v>105</v>
      </c>
      <c r="C434" s="4" t="s">
        <v>16</v>
      </c>
      <c r="D434" s="7" t="s">
        <v>26</v>
      </c>
      <c r="E434" s="7" t="s">
        <v>27</v>
      </c>
      <c r="F434" s="5">
        <f>278500+1927+2711</f>
        <v>283138</v>
      </c>
      <c r="G434" s="5">
        <f>279000+1927+2711</f>
        <v>283638</v>
      </c>
      <c r="H434" s="5">
        <f>281000+1927+2711</f>
        <v>285638</v>
      </c>
    </row>
    <row r="435" spans="1:8" ht="15.75">
      <c r="A435" s="7" t="s">
        <v>172</v>
      </c>
      <c r="B435" s="7" t="s">
        <v>105</v>
      </c>
      <c r="C435" s="4" t="s">
        <v>16</v>
      </c>
      <c r="D435" s="7" t="s">
        <v>28</v>
      </c>
      <c r="E435" s="7" t="s">
        <v>29</v>
      </c>
      <c r="F435" s="5">
        <f>30500+211+297</f>
        <v>31008</v>
      </c>
      <c r="G435" s="5">
        <f>31000+211+297</f>
        <v>31508</v>
      </c>
      <c r="H435" s="5">
        <f>31000+211+297</f>
        <v>31508</v>
      </c>
    </row>
    <row r="436" spans="1:8" ht="15.75">
      <c r="A436" s="34" t="s">
        <v>172</v>
      </c>
      <c r="B436" s="34" t="s">
        <v>105</v>
      </c>
      <c r="C436" s="29" t="s">
        <v>16</v>
      </c>
      <c r="D436" s="57" t="s">
        <v>162</v>
      </c>
      <c r="E436" s="31" t="s">
        <v>163</v>
      </c>
      <c r="F436" s="100">
        <f>F437+F442+F447+F457+F459</f>
        <v>2293811</v>
      </c>
      <c r="G436" s="100">
        <f>G437+G442+G447+G457+G459</f>
        <v>2291921</v>
      </c>
      <c r="H436" s="100">
        <f>H437+H442+H447+H457+H459</f>
        <v>2400900</v>
      </c>
    </row>
    <row r="437" spans="1:8" s="32" customFormat="1" ht="15.75">
      <c r="A437" s="34" t="s">
        <v>172</v>
      </c>
      <c r="B437" s="34" t="s">
        <v>105</v>
      </c>
      <c r="C437" s="29" t="s">
        <v>16</v>
      </c>
      <c r="D437" s="30" t="s">
        <v>30</v>
      </c>
      <c r="E437" s="31" t="s">
        <v>31</v>
      </c>
      <c r="F437" s="100">
        <f>SUM(F438:F441)</f>
        <v>210000</v>
      </c>
      <c r="G437" s="100">
        <f>SUM(G438:G441)</f>
        <v>210000</v>
      </c>
      <c r="H437" s="100">
        <f>SUM(H438:H441)</f>
        <v>215000</v>
      </c>
    </row>
    <row r="438" spans="1:8" ht="15.75">
      <c r="A438" s="7" t="s">
        <v>172</v>
      </c>
      <c r="B438" s="7" t="s">
        <v>105</v>
      </c>
      <c r="C438" s="4" t="s">
        <v>16</v>
      </c>
      <c r="D438" s="7" t="s">
        <v>32</v>
      </c>
      <c r="E438" s="7" t="s">
        <v>33</v>
      </c>
      <c r="F438" s="5">
        <v>76000</v>
      </c>
      <c r="G438" s="5">
        <v>76000</v>
      </c>
      <c r="H438" s="5">
        <v>76000</v>
      </c>
    </row>
    <row r="439" spans="1:8" ht="15.75">
      <c r="A439" s="7" t="s">
        <v>172</v>
      </c>
      <c r="B439" s="7" t="s">
        <v>105</v>
      </c>
      <c r="C439" s="4" t="s">
        <v>16</v>
      </c>
      <c r="D439" s="7" t="s">
        <v>34</v>
      </c>
      <c r="E439" s="7" t="s">
        <v>35</v>
      </c>
      <c r="F439" s="5">
        <v>120000</v>
      </c>
      <c r="G439" s="5">
        <v>120000</v>
      </c>
      <c r="H439" s="5">
        <v>120000</v>
      </c>
    </row>
    <row r="440" spans="1:8" ht="15.75">
      <c r="A440" s="7" t="s">
        <v>172</v>
      </c>
      <c r="B440" s="7" t="s">
        <v>105</v>
      </c>
      <c r="C440" s="4" t="s">
        <v>16</v>
      </c>
      <c r="D440" s="7" t="s">
        <v>36</v>
      </c>
      <c r="E440" s="7" t="s">
        <v>37</v>
      </c>
      <c r="F440" s="5">
        <v>13000</v>
      </c>
      <c r="G440" s="5">
        <v>13000</v>
      </c>
      <c r="H440" s="5">
        <v>18000</v>
      </c>
    </row>
    <row r="441" spans="1:8" ht="15.75">
      <c r="A441" s="7" t="s">
        <v>172</v>
      </c>
      <c r="B441" s="7" t="s">
        <v>105</v>
      </c>
      <c r="C441" s="4" t="s">
        <v>16</v>
      </c>
      <c r="D441" s="7" t="s">
        <v>131</v>
      </c>
      <c r="E441" s="7" t="s">
        <v>38</v>
      </c>
      <c r="F441" s="5">
        <v>1000</v>
      </c>
      <c r="G441" s="5">
        <v>1000</v>
      </c>
      <c r="H441" s="5">
        <v>1000</v>
      </c>
    </row>
    <row r="442" spans="1:8" s="32" customFormat="1" ht="15.75">
      <c r="A442" s="34" t="s">
        <v>172</v>
      </c>
      <c r="B442" s="34" t="s">
        <v>105</v>
      </c>
      <c r="C442" s="29" t="s">
        <v>16</v>
      </c>
      <c r="D442" s="30" t="s">
        <v>39</v>
      </c>
      <c r="E442" s="31" t="s">
        <v>40</v>
      </c>
      <c r="F442" s="100">
        <f>SUM(F443:F446)</f>
        <v>108411</v>
      </c>
      <c r="G442" s="100">
        <f>SUM(G443:G446)</f>
        <v>125021</v>
      </c>
      <c r="H442" s="100">
        <f>SUM(H443:H446)</f>
        <v>131000</v>
      </c>
    </row>
    <row r="443" spans="1:8" ht="15.75">
      <c r="A443" s="7" t="s">
        <v>172</v>
      </c>
      <c r="B443" s="7" t="s">
        <v>105</v>
      </c>
      <c r="C443" s="4" t="s">
        <v>16</v>
      </c>
      <c r="D443" s="7" t="s">
        <v>41</v>
      </c>
      <c r="E443" s="7" t="s">
        <v>42</v>
      </c>
      <c r="F443" s="5">
        <v>45411</v>
      </c>
      <c r="G443" s="5">
        <v>50021</v>
      </c>
      <c r="H443" s="5">
        <v>56000</v>
      </c>
    </row>
    <row r="444" spans="1:8" ht="15.75">
      <c r="A444" s="7" t="s">
        <v>172</v>
      </c>
      <c r="B444" s="7" t="s">
        <v>105</v>
      </c>
      <c r="C444" s="4" t="s">
        <v>16</v>
      </c>
      <c r="D444" s="7" t="s">
        <v>43</v>
      </c>
      <c r="E444" s="7" t="s">
        <v>44</v>
      </c>
      <c r="F444" s="5">
        <v>62000</v>
      </c>
      <c r="G444" s="5">
        <v>70000</v>
      </c>
      <c r="H444" s="5">
        <v>70000</v>
      </c>
    </row>
    <row r="445" spans="1:8" ht="15.75">
      <c r="A445" s="7" t="s">
        <v>172</v>
      </c>
      <c r="B445" s="7" t="s">
        <v>105</v>
      </c>
      <c r="C445" s="4" t="s">
        <v>16</v>
      </c>
      <c r="D445" s="7" t="s">
        <v>45</v>
      </c>
      <c r="E445" s="7" t="s">
        <v>46</v>
      </c>
      <c r="F445" s="5">
        <v>0</v>
      </c>
      <c r="G445" s="5">
        <v>0</v>
      </c>
      <c r="H445" s="5">
        <v>0</v>
      </c>
    </row>
    <row r="446" spans="1:8" ht="15.75">
      <c r="A446" s="7" t="s">
        <v>172</v>
      </c>
      <c r="B446" s="7" t="s">
        <v>105</v>
      </c>
      <c r="C446" s="4" t="s">
        <v>16</v>
      </c>
      <c r="D446" s="7" t="s">
        <v>47</v>
      </c>
      <c r="E446" s="7" t="s">
        <v>48</v>
      </c>
      <c r="F446" s="5">
        <v>1000</v>
      </c>
      <c r="G446" s="5">
        <v>5000</v>
      </c>
      <c r="H446" s="5">
        <v>5000</v>
      </c>
    </row>
    <row r="447" spans="1:8" s="32" customFormat="1" ht="15.75">
      <c r="A447" s="34" t="s">
        <v>172</v>
      </c>
      <c r="B447" s="34" t="s">
        <v>105</v>
      </c>
      <c r="C447" s="29" t="s">
        <v>16</v>
      </c>
      <c r="D447" s="30" t="s">
        <v>49</v>
      </c>
      <c r="E447" s="31" t="s">
        <v>50</v>
      </c>
      <c r="F447" s="100">
        <f>+F448+F449+F450+F451+F452+F453+F454+F455+F456</f>
        <v>1852700</v>
      </c>
      <c r="G447" s="100">
        <f>+G448+G449+G450+G451+G452+G453+G454+G455+G456</f>
        <v>1839200</v>
      </c>
      <c r="H447" s="100">
        <f>+H448+H449+H450+H451+H452+H453+H454+H455+H456</f>
        <v>1937200</v>
      </c>
    </row>
    <row r="448" spans="1:8" s="3" customFormat="1" ht="15.75">
      <c r="A448" s="7" t="s">
        <v>172</v>
      </c>
      <c r="B448" s="7" t="s">
        <v>105</v>
      </c>
      <c r="C448" s="4" t="s">
        <v>16</v>
      </c>
      <c r="D448" s="7" t="s">
        <v>51</v>
      </c>
      <c r="E448" s="7" t="s">
        <v>52</v>
      </c>
      <c r="F448" s="5">
        <v>93500</v>
      </c>
      <c r="G448" s="5">
        <v>101000</v>
      </c>
      <c r="H448" s="5">
        <v>101000</v>
      </c>
    </row>
    <row r="449" spans="1:8" ht="15.75">
      <c r="A449" s="7" t="s">
        <v>172</v>
      </c>
      <c r="B449" s="7" t="s">
        <v>105</v>
      </c>
      <c r="C449" s="4" t="s">
        <v>16</v>
      </c>
      <c r="D449" s="7" t="s">
        <v>53</v>
      </c>
      <c r="E449" s="7" t="s">
        <v>54</v>
      </c>
      <c r="F449" s="5">
        <v>286000</v>
      </c>
      <c r="G449" s="5">
        <v>171000</v>
      </c>
      <c r="H449" s="5">
        <v>171000</v>
      </c>
    </row>
    <row r="450" spans="1:8" ht="15.75">
      <c r="A450" s="7" t="s">
        <v>172</v>
      </c>
      <c r="B450" s="7" t="s">
        <v>105</v>
      </c>
      <c r="C450" s="4" t="s">
        <v>16</v>
      </c>
      <c r="D450" s="7" t="s">
        <v>55</v>
      </c>
      <c r="E450" s="7" t="s">
        <v>56</v>
      </c>
      <c r="F450" s="5">
        <v>4000</v>
      </c>
      <c r="G450" s="5">
        <v>7000</v>
      </c>
      <c r="H450" s="5">
        <v>7000</v>
      </c>
    </row>
    <row r="451" spans="1:8" ht="15.75">
      <c r="A451" s="7" t="s">
        <v>172</v>
      </c>
      <c r="B451" s="7" t="s">
        <v>105</v>
      </c>
      <c r="C451" s="4" t="s">
        <v>16</v>
      </c>
      <c r="D451" s="7" t="s">
        <v>57</v>
      </c>
      <c r="E451" s="7" t="s">
        <v>58</v>
      </c>
      <c r="F451" s="5">
        <v>46500</v>
      </c>
      <c r="G451" s="5">
        <v>54000</v>
      </c>
      <c r="H451" s="5">
        <v>54000</v>
      </c>
    </row>
    <row r="452" spans="1:8" ht="15.75">
      <c r="A452" s="7" t="s">
        <v>172</v>
      </c>
      <c r="B452" s="7" t="s">
        <v>105</v>
      </c>
      <c r="C452" s="4" t="s">
        <v>16</v>
      </c>
      <c r="D452" s="7" t="s">
        <v>98</v>
      </c>
      <c r="E452" s="7" t="s">
        <v>59</v>
      </c>
      <c r="F452" s="5">
        <v>96000</v>
      </c>
      <c r="G452" s="5">
        <v>142000</v>
      </c>
      <c r="H452" s="5">
        <v>142000</v>
      </c>
    </row>
    <row r="453" spans="1:8" ht="15.75">
      <c r="A453" s="7" t="s">
        <v>172</v>
      </c>
      <c r="B453" s="7" t="s">
        <v>105</v>
      </c>
      <c r="C453" s="4" t="s">
        <v>16</v>
      </c>
      <c r="D453" s="7" t="s">
        <v>60</v>
      </c>
      <c r="E453" s="7" t="s">
        <v>61</v>
      </c>
      <c r="F453" s="5">
        <v>2000</v>
      </c>
      <c r="G453" s="5">
        <v>6000</v>
      </c>
      <c r="H453" s="5">
        <v>16000</v>
      </c>
    </row>
    <row r="454" spans="1:8" ht="15.75">
      <c r="A454" s="7" t="s">
        <v>172</v>
      </c>
      <c r="B454" s="7" t="s">
        <v>105</v>
      </c>
      <c r="C454" s="4" t="s">
        <v>16</v>
      </c>
      <c r="D454" s="7" t="s">
        <v>62</v>
      </c>
      <c r="E454" s="7" t="s">
        <v>63</v>
      </c>
      <c r="F454" s="5">
        <v>926700</v>
      </c>
      <c r="G454" s="5">
        <v>926200</v>
      </c>
      <c r="H454" s="5">
        <v>934200</v>
      </c>
    </row>
    <row r="455" spans="1:8" ht="15.75">
      <c r="A455" s="7" t="s">
        <v>172</v>
      </c>
      <c r="B455" s="7" t="s">
        <v>105</v>
      </c>
      <c r="C455" s="4" t="s">
        <v>16</v>
      </c>
      <c r="D455" s="7" t="s">
        <v>64</v>
      </c>
      <c r="E455" s="7" t="s">
        <v>65</v>
      </c>
      <c r="F455" s="5">
        <v>257000</v>
      </c>
      <c r="G455" s="5">
        <v>272000</v>
      </c>
      <c r="H455" s="5">
        <v>272000</v>
      </c>
    </row>
    <row r="456" spans="1:8" ht="15.75">
      <c r="A456" s="7" t="s">
        <v>172</v>
      </c>
      <c r="B456" s="7" t="s">
        <v>105</v>
      </c>
      <c r="C456" s="4" t="s">
        <v>16</v>
      </c>
      <c r="D456" s="7" t="s">
        <v>66</v>
      </c>
      <c r="E456" s="7" t="s">
        <v>67</v>
      </c>
      <c r="F456" s="5">
        <v>141000</v>
      </c>
      <c r="G456" s="5">
        <v>160000</v>
      </c>
      <c r="H456" s="5">
        <v>240000</v>
      </c>
    </row>
    <row r="457" spans="1:8" s="25" customFormat="1" ht="15.75">
      <c r="A457" s="34" t="s">
        <v>172</v>
      </c>
      <c r="B457" s="34" t="s">
        <v>105</v>
      </c>
      <c r="C457" s="29" t="s">
        <v>16</v>
      </c>
      <c r="D457" s="30" t="s">
        <v>68</v>
      </c>
      <c r="E457" s="31" t="s">
        <v>69</v>
      </c>
      <c r="F457" s="100">
        <f>+F458</f>
        <v>95000</v>
      </c>
      <c r="G457" s="100">
        <f>+G458</f>
        <v>95000</v>
      </c>
      <c r="H457" s="100">
        <f>+H458</f>
        <v>95000</v>
      </c>
    </row>
    <row r="458" spans="1:8" ht="15.75">
      <c r="A458" s="7" t="s">
        <v>172</v>
      </c>
      <c r="B458" s="7" t="s">
        <v>105</v>
      </c>
      <c r="C458" s="4" t="s">
        <v>16</v>
      </c>
      <c r="D458" s="6">
        <v>3241</v>
      </c>
      <c r="E458" s="4" t="s">
        <v>69</v>
      </c>
      <c r="F458" s="5">
        <v>95000</v>
      </c>
      <c r="G458" s="5">
        <v>95000</v>
      </c>
      <c r="H458" s="5">
        <v>95000</v>
      </c>
    </row>
    <row r="459" spans="1:8" s="25" customFormat="1" ht="15.75">
      <c r="A459" s="34" t="s">
        <v>172</v>
      </c>
      <c r="B459" s="34" t="s">
        <v>105</v>
      </c>
      <c r="C459" s="29" t="s">
        <v>16</v>
      </c>
      <c r="D459" s="30" t="s">
        <v>70</v>
      </c>
      <c r="E459" s="31" t="s">
        <v>79</v>
      </c>
      <c r="F459" s="100">
        <f>SUM(F460:F464)</f>
        <v>27700</v>
      </c>
      <c r="G459" s="100">
        <f>SUM(G460:G464)</f>
        <v>22700</v>
      </c>
      <c r="H459" s="100">
        <f>SUM(H460:H464)</f>
        <v>22700</v>
      </c>
    </row>
    <row r="460" spans="1:8" s="25" customFormat="1" ht="15.75">
      <c r="A460" s="7" t="s">
        <v>172</v>
      </c>
      <c r="B460" s="7" t="s">
        <v>105</v>
      </c>
      <c r="C460" s="4" t="s">
        <v>16</v>
      </c>
      <c r="D460" s="7" t="s">
        <v>71</v>
      </c>
      <c r="E460" s="7" t="s">
        <v>72</v>
      </c>
      <c r="F460" s="5">
        <v>500</v>
      </c>
      <c r="G460" s="5">
        <v>500</v>
      </c>
      <c r="H460" s="5">
        <v>500</v>
      </c>
    </row>
    <row r="461" spans="1:8" ht="15.75">
      <c r="A461" s="7" t="s">
        <v>172</v>
      </c>
      <c r="B461" s="7" t="s">
        <v>105</v>
      </c>
      <c r="C461" s="4" t="s">
        <v>16</v>
      </c>
      <c r="D461" s="7" t="s">
        <v>73</v>
      </c>
      <c r="E461" s="7" t="s">
        <v>74</v>
      </c>
      <c r="F461" s="5">
        <v>25000</v>
      </c>
      <c r="G461" s="5">
        <v>20000</v>
      </c>
      <c r="H461" s="5">
        <v>20000</v>
      </c>
    </row>
    <row r="462" spans="1:8" ht="15.75">
      <c r="A462" s="7" t="s">
        <v>172</v>
      </c>
      <c r="B462" s="7" t="s">
        <v>105</v>
      </c>
      <c r="C462" s="4" t="s">
        <v>16</v>
      </c>
      <c r="D462" s="7" t="s">
        <v>75</v>
      </c>
      <c r="E462" s="7" t="s">
        <v>76</v>
      </c>
      <c r="F462" s="5">
        <v>500</v>
      </c>
      <c r="G462" s="5">
        <v>500</v>
      </c>
      <c r="H462" s="5">
        <v>500</v>
      </c>
    </row>
    <row r="463" spans="1:8" ht="15.75">
      <c r="A463" s="7" t="s">
        <v>172</v>
      </c>
      <c r="B463" s="7" t="s">
        <v>105</v>
      </c>
      <c r="C463" s="4" t="s">
        <v>16</v>
      </c>
      <c r="D463" s="7" t="s">
        <v>106</v>
      </c>
      <c r="E463" s="7" t="s">
        <v>77</v>
      </c>
      <c r="F463" s="5">
        <v>700</v>
      </c>
      <c r="G463" s="5">
        <v>700</v>
      </c>
      <c r="H463" s="5">
        <v>700</v>
      </c>
    </row>
    <row r="464" spans="1:8" ht="15.75">
      <c r="A464" s="7" t="s">
        <v>172</v>
      </c>
      <c r="B464" s="7" t="s">
        <v>105</v>
      </c>
      <c r="C464" s="4" t="s">
        <v>16</v>
      </c>
      <c r="D464" s="7" t="s">
        <v>78</v>
      </c>
      <c r="E464" s="7" t="s">
        <v>79</v>
      </c>
      <c r="F464" s="5">
        <v>1000</v>
      </c>
      <c r="G464" s="5">
        <v>1000</v>
      </c>
      <c r="H464" s="5">
        <v>1000</v>
      </c>
    </row>
    <row r="465" spans="1:8" ht="15.75">
      <c r="A465" s="34" t="s">
        <v>172</v>
      </c>
      <c r="B465" s="34" t="s">
        <v>105</v>
      </c>
      <c r="C465" s="29" t="s">
        <v>16</v>
      </c>
      <c r="D465" s="57" t="s">
        <v>168</v>
      </c>
      <c r="E465" s="31" t="s">
        <v>169</v>
      </c>
      <c r="F465" s="100">
        <f>F466</f>
        <v>1600</v>
      </c>
      <c r="G465" s="100">
        <f>G466</f>
        <v>1400</v>
      </c>
      <c r="H465" s="100">
        <f>H466</f>
        <v>1600</v>
      </c>
    </row>
    <row r="466" spans="1:8" s="25" customFormat="1" ht="15.75">
      <c r="A466" s="34" t="s">
        <v>172</v>
      </c>
      <c r="B466" s="34" t="s">
        <v>105</v>
      </c>
      <c r="C466" s="29" t="s">
        <v>16</v>
      </c>
      <c r="D466" s="30" t="s">
        <v>80</v>
      </c>
      <c r="E466" s="31" t="s">
        <v>81</v>
      </c>
      <c r="F466" s="100">
        <f>SUM(F467:F469)</f>
        <v>1600</v>
      </c>
      <c r="G466" s="100">
        <f>SUM(G467:G469)</f>
        <v>1400</v>
      </c>
      <c r="H466" s="100">
        <f>SUM(H467:H469)</f>
        <v>1600</v>
      </c>
    </row>
    <row r="467" spans="1:8" ht="15.75">
      <c r="A467" s="7" t="s">
        <v>172</v>
      </c>
      <c r="B467" s="7" t="s">
        <v>105</v>
      </c>
      <c r="C467" s="6" t="s">
        <v>16</v>
      </c>
      <c r="D467" s="8" t="s">
        <v>82</v>
      </c>
      <c r="E467" s="8" t="s">
        <v>83</v>
      </c>
      <c r="F467" s="5">
        <v>1000</v>
      </c>
      <c r="G467" s="5">
        <v>1000</v>
      </c>
      <c r="H467" s="5">
        <v>1000</v>
      </c>
    </row>
    <row r="468" spans="1:8" ht="15.75">
      <c r="A468" s="7" t="s">
        <v>172</v>
      </c>
      <c r="B468" s="7" t="s">
        <v>105</v>
      </c>
      <c r="C468" s="6" t="s">
        <v>16</v>
      </c>
      <c r="D468" s="8" t="s">
        <v>180</v>
      </c>
      <c r="E468" s="8" t="s">
        <v>183</v>
      </c>
      <c r="F468" s="5">
        <v>300</v>
      </c>
      <c r="G468" s="5">
        <v>200</v>
      </c>
      <c r="H468" s="5">
        <v>300</v>
      </c>
    </row>
    <row r="469" spans="1:8" ht="15.75">
      <c r="A469" s="7" t="s">
        <v>172</v>
      </c>
      <c r="B469" s="7" t="s">
        <v>105</v>
      </c>
      <c r="C469" s="6" t="s">
        <v>16</v>
      </c>
      <c r="D469" s="8" t="s">
        <v>84</v>
      </c>
      <c r="E469" s="8" t="s">
        <v>85</v>
      </c>
      <c r="F469" s="5">
        <v>300</v>
      </c>
      <c r="G469" s="5">
        <v>200</v>
      </c>
      <c r="H469" s="5">
        <v>300</v>
      </c>
    </row>
    <row r="470" spans="1:8" ht="15.75">
      <c r="A470" s="34" t="s">
        <v>172</v>
      </c>
      <c r="B470" s="34" t="s">
        <v>105</v>
      </c>
      <c r="C470" s="29" t="s">
        <v>16</v>
      </c>
      <c r="D470" s="57" t="s">
        <v>173</v>
      </c>
      <c r="E470" s="26" t="s">
        <v>170</v>
      </c>
      <c r="F470" s="100">
        <f>F471</f>
        <v>15000</v>
      </c>
      <c r="G470" s="100">
        <f>G471</f>
        <v>30000</v>
      </c>
      <c r="H470" s="100">
        <f>H471</f>
        <v>30000</v>
      </c>
    </row>
    <row r="471" spans="1:8" ht="15.75">
      <c r="A471" s="34" t="s">
        <v>172</v>
      </c>
      <c r="B471" s="34" t="s">
        <v>105</v>
      </c>
      <c r="C471" s="29" t="s">
        <v>16</v>
      </c>
      <c r="D471" s="30" t="s">
        <v>174</v>
      </c>
      <c r="E471" s="28" t="s">
        <v>88</v>
      </c>
      <c r="F471" s="100">
        <f>+F472</f>
        <v>15000</v>
      </c>
      <c r="G471" s="100">
        <f>+G472</f>
        <v>30000</v>
      </c>
      <c r="H471" s="100">
        <f>+H472</f>
        <v>30000</v>
      </c>
    </row>
    <row r="472" spans="1:8" ht="15.75">
      <c r="A472" s="7" t="s">
        <v>172</v>
      </c>
      <c r="B472" s="7" t="s">
        <v>105</v>
      </c>
      <c r="C472" s="6" t="s">
        <v>16</v>
      </c>
      <c r="D472" s="8" t="s">
        <v>158</v>
      </c>
      <c r="E472" s="4" t="s">
        <v>171</v>
      </c>
      <c r="F472" s="5">
        <v>15000</v>
      </c>
      <c r="G472" s="5">
        <v>30000</v>
      </c>
      <c r="H472" s="5">
        <v>30000</v>
      </c>
    </row>
    <row r="473" spans="1:8" ht="15.75">
      <c r="A473" s="34" t="s">
        <v>172</v>
      </c>
      <c r="B473" s="34" t="s">
        <v>105</v>
      </c>
      <c r="C473" s="29" t="s">
        <v>16</v>
      </c>
      <c r="D473" s="57" t="s">
        <v>164</v>
      </c>
      <c r="E473" s="31" t="s">
        <v>165</v>
      </c>
      <c r="F473" s="100">
        <f>F474</f>
        <v>16000</v>
      </c>
      <c r="G473" s="100">
        <f>G474</f>
        <v>60000</v>
      </c>
      <c r="H473" s="100">
        <f>H474</f>
        <v>60000</v>
      </c>
    </row>
    <row r="474" spans="1:8" s="25" customFormat="1" ht="15.75">
      <c r="A474" s="34" t="s">
        <v>172</v>
      </c>
      <c r="B474" s="34" t="s">
        <v>105</v>
      </c>
      <c r="C474" s="29" t="s">
        <v>16</v>
      </c>
      <c r="D474" s="30" t="s">
        <v>107</v>
      </c>
      <c r="E474" s="31" t="s">
        <v>108</v>
      </c>
      <c r="F474" s="100">
        <f>SUM(F475:F476)</f>
        <v>16000</v>
      </c>
      <c r="G474" s="100">
        <f>SUM(G475:G476)</f>
        <v>60000</v>
      </c>
      <c r="H474" s="100">
        <f>SUM(H475:H476)</f>
        <v>60000</v>
      </c>
    </row>
    <row r="475" spans="1:8" s="25" customFormat="1" ht="15.75">
      <c r="A475" s="7" t="s">
        <v>172</v>
      </c>
      <c r="B475" s="7" t="s">
        <v>105</v>
      </c>
      <c r="C475" s="6">
        <v>11</v>
      </c>
      <c r="D475" s="7" t="s">
        <v>109</v>
      </c>
      <c r="E475" s="7" t="s">
        <v>110</v>
      </c>
      <c r="F475" s="5">
        <v>1000</v>
      </c>
      <c r="G475" s="5">
        <v>10000</v>
      </c>
      <c r="H475" s="5">
        <v>10000</v>
      </c>
    </row>
    <row r="476" spans="1:8" ht="15.75">
      <c r="A476" s="7" t="s">
        <v>172</v>
      </c>
      <c r="B476" s="7" t="s">
        <v>105</v>
      </c>
      <c r="C476" s="4" t="s">
        <v>16</v>
      </c>
      <c r="D476" s="7" t="s">
        <v>175</v>
      </c>
      <c r="E476" s="7" t="s">
        <v>176</v>
      </c>
      <c r="F476" s="5">
        <v>15000</v>
      </c>
      <c r="G476" s="5">
        <v>50000</v>
      </c>
      <c r="H476" s="5">
        <v>50000</v>
      </c>
    </row>
    <row r="477" spans="1:8" ht="15.75">
      <c r="A477" s="34" t="s">
        <v>172</v>
      </c>
      <c r="B477" s="34" t="s">
        <v>105</v>
      </c>
      <c r="C477" s="29" t="s">
        <v>16</v>
      </c>
      <c r="D477" s="57" t="s">
        <v>166</v>
      </c>
      <c r="E477" s="31" t="s">
        <v>167</v>
      </c>
      <c r="F477" s="100">
        <f>F478+F483</f>
        <v>46500</v>
      </c>
      <c r="G477" s="100">
        <f>G478+G483</f>
        <v>111500</v>
      </c>
      <c r="H477" s="100">
        <f>H478+H483</f>
        <v>111500</v>
      </c>
    </row>
    <row r="478" spans="1:8" s="25" customFormat="1" ht="15.75">
      <c r="A478" s="34" t="s">
        <v>172</v>
      </c>
      <c r="B478" s="34" t="s">
        <v>105</v>
      </c>
      <c r="C478" s="29" t="s">
        <v>16</v>
      </c>
      <c r="D478" s="30" t="s">
        <v>89</v>
      </c>
      <c r="E478" s="31" t="s">
        <v>90</v>
      </c>
      <c r="F478" s="100">
        <f>+F479+F480+F481+F482</f>
        <v>45500</v>
      </c>
      <c r="G478" s="100">
        <f>+G479+G480+G481+G482</f>
        <v>104500</v>
      </c>
      <c r="H478" s="100">
        <f>+H479+H480+H481+H482</f>
        <v>104500</v>
      </c>
    </row>
    <row r="479" spans="1:8" ht="15.75">
      <c r="A479" s="7" t="s">
        <v>172</v>
      </c>
      <c r="B479" s="7" t="s">
        <v>105</v>
      </c>
      <c r="C479" s="4" t="s">
        <v>16</v>
      </c>
      <c r="D479" s="6">
        <v>4221</v>
      </c>
      <c r="E479" s="4" t="s">
        <v>91</v>
      </c>
      <c r="F479" s="5">
        <v>34500</v>
      </c>
      <c r="G479" s="5">
        <v>90000</v>
      </c>
      <c r="H479" s="5">
        <v>90000</v>
      </c>
    </row>
    <row r="480" spans="1:8" ht="15.75">
      <c r="A480" s="7" t="s">
        <v>172</v>
      </c>
      <c r="B480" s="7" t="s">
        <v>105</v>
      </c>
      <c r="C480" s="4" t="s">
        <v>16</v>
      </c>
      <c r="D480" s="6">
        <v>4222</v>
      </c>
      <c r="E480" s="4" t="s">
        <v>92</v>
      </c>
      <c r="F480" s="5">
        <v>5000</v>
      </c>
      <c r="G480" s="5">
        <v>7500</v>
      </c>
      <c r="H480" s="5">
        <v>7500</v>
      </c>
    </row>
    <row r="481" spans="1:8" ht="15.75">
      <c r="A481" s="7" t="s">
        <v>172</v>
      </c>
      <c r="B481" s="7" t="s">
        <v>105</v>
      </c>
      <c r="C481" s="4" t="s">
        <v>16</v>
      </c>
      <c r="D481" s="6">
        <v>4223</v>
      </c>
      <c r="E481" s="7" t="s">
        <v>93</v>
      </c>
      <c r="F481" s="5">
        <v>6000</v>
      </c>
      <c r="G481" s="5">
        <v>7000</v>
      </c>
      <c r="H481" s="5">
        <v>7000</v>
      </c>
    </row>
    <row r="482" spans="1:8" ht="15.75">
      <c r="A482" s="7" t="s">
        <v>172</v>
      </c>
      <c r="B482" s="7" t="s">
        <v>105</v>
      </c>
      <c r="C482" s="4" t="s">
        <v>16</v>
      </c>
      <c r="D482" s="6">
        <v>4227</v>
      </c>
      <c r="E482" s="7" t="s">
        <v>94</v>
      </c>
      <c r="F482" s="5">
        <v>0</v>
      </c>
      <c r="G482" s="5">
        <v>0</v>
      </c>
      <c r="H482" s="5">
        <v>0</v>
      </c>
    </row>
    <row r="483" spans="1:8" s="25" customFormat="1" ht="15.75">
      <c r="A483" s="34" t="s">
        <v>172</v>
      </c>
      <c r="B483" s="34" t="s">
        <v>105</v>
      </c>
      <c r="C483" s="29" t="s">
        <v>16</v>
      </c>
      <c r="D483" s="30" t="s">
        <v>113</v>
      </c>
      <c r="E483" s="31" t="s">
        <v>150</v>
      </c>
      <c r="F483" s="100">
        <f>F484</f>
        <v>1000</v>
      </c>
      <c r="G483" s="100">
        <f>G484</f>
        <v>7000</v>
      </c>
      <c r="H483" s="100">
        <f>H484</f>
        <v>7000</v>
      </c>
    </row>
    <row r="484" spans="1:8" ht="15.75">
      <c r="A484" s="7" t="s">
        <v>172</v>
      </c>
      <c r="B484" s="7" t="s">
        <v>105</v>
      </c>
      <c r="C484" s="4" t="s">
        <v>16</v>
      </c>
      <c r="D484" s="6">
        <v>4262</v>
      </c>
      <c r="E484" s="7" t="s">
        <v>149</v>
      </c>
      <c r="F484" s="5">
        <v>1000</v>
      </c>
      <c r="G484" s="5">
        <v>7000</v>
      </c>
      <c r="H484" s="5">
        <v>7000</v>
      </c>
    </row>
    <row r="485" spans="1:8" ht="15.75">
      <c r="A485" s="34" t="s">
        <v>172</v>
      </c>
      <c r="B485" s="34" t="s">
        <v>105</v>
      </c>
      <c r="C485" s="29" t="s">
        <v>95</v>
      </c>
      <c r="D485" s="57" t="s">
        <v>95</v>
      </c>
      <c r="E485" s="31" t="s">
        <v>161</v>
      </c>
      <c r="F485" s="100">
        <f>F488+F486+F490</f>
        <v>2600</v>
      </c>
      <c r="G485" s="100">
        <f>G488+G486+G490</f>
        <v>3200</v>
      </c>
      <c r="H485" s="100">
        <f>H488+H486+H490</f>
        <v>3200</v>
      </c>
    </row>
    <row r="486" spans="1:8" ht="15.75">
      <c r="A486" s="34" t="s">
        <v>172</v>
      </c>
      <c r="B486" s="34" t="s">
        <v>105</v>
      </c>
      <c r="C486" s="29" t="s">
        <v>95</v>
      </c>
      <c r="D486" s="30" t="s">
        <v>13</v>
      </c>
      <c r="E486" s="31" t="s">
        <v>14</v>
      </c>
      <c r="F486" s="100">
        <f>F487</f>
        <v>1000</v>
      </c>
      <c r="G486" s="100">
        <f>G487</f>
        <v>1000</v>
      </c>
      <c r="H486" s="100">
        <f>H487</f>
        <v>1000</v>
      </c>
    </row>
    <row r="487" spans="1:8" ht="15.75">
      <c r="A487" s="7" t="s">
        <v>172</v>
      </c>
      <c r="B487" s="7" t="s">
        <v>105</v>
      </c>
      <c r="C487" s="6">
        <v>31</v>
      </c>
      <c r="D487" s="7" t="s">
        <v>19</v>
      </c>
      <c r="E487" s="7" t="s">
        <v>20</v>
      </c>
      <c r="F487" s="5">
        <v>1000</v>
      </c>
      <c r="G487" s="5">
        <v>1000</v>
      </c>
      <c r="H487" s="5">
        <v>1000</v>
      </c>
    </row>
    <row r="488" spans="1:8" s="32" customFormat="1" ht="15.75">
      <c r="A488" s="34" t="s">
        <v>172</v>
      </c>
      <c r="B488" s="34" t="s">
        <v>105</v>
      </c>
      <c r="C488" s="29" t="s">
        <v>95</v>
      </c>
      <c r="D488" s="30" t="s">
        <v>21</v>
      </c>
      <c r="E488" s="31" t="s">
        <v>22</v>
      </c>
      <c r="F488" s="100">
        <f>+F489</f>
        <v>1000</v>
      </c>
      <c r="G488" s="100">
        <f>+G489</f>
        <v>1000</v>
      </c>
      <c r="H488" s="100">
        <f>+H489</f>
        <v>1000</v>
      </c>
    </row>
    <row r="489" spans="1:8" ht="15.75">
      <c r="A489" s="7" t="s">
        <v>172</v>
      </c>
      <c r="B489" s="7" t="s">
        <v>105</v>
      </c>
      <c r="C489" s="6">
        <v>31</v>
      </c>
      <c r="D489" s="7" t="s">
        <v>23</v>
      </c>
      <c r="E489" s="7" t="s">
        <v>22</v>
      </c>
      <c r="F489" s="5">
        <v>1000</v>
      </c>
      <c r="G489" s="5">
        <v>1000</v>
      </c>
      <c r="H489" s="5">
        <v>1000</v>
      </c>
    </row>
    <row r="490" spans="1:8" s="32" customFormat="1" ht="15.75">
      <c r="A490" s="34" t="s">
        <v>172</v>
      </c>
      <c r="B490" s="34" t="s">
        <v>105</v>
      </c>
      <c r="C490" s="29" t="s">
        <v>95</v>
      </c>
      <c r="D490" s="30" t="s">
        <v>24</v>
      </c>
      <c r="E490" s="31" t="s">
        <v>25</v>
      </c>
      <c r="F490" s="100">
        <f>+F491+F492</f>
        <v>600</v>
      </c>
      <c r="G490" s="100">
        <f>+G491+G492</f>
        <v>1200</v>
      </c>
      <c r="H490" s="100">
        <f>+H491+H492</f>
        <v>1200</v>
      </c>
    </row>
    <row r="491" spans="1:8" ht="15.75">
      <c r="A491" s="7" t="s">
        <v>172</v>
      </c>
      <c r="B491" s="7" t="s">
        <v>105</v>
      </c>
      <c r="C491" s="6">
        <v>31</v>
      </c>
      <c r="D491" s="7" t="s">
        <v>26</v>
      </c>
      <c r="E491" s="7" t="s">
        <v>27</v>
      </c>
      <c r="F491" s="5">
        <v>550</v>
      </c>
      <c r="G491" s="5">
        <v>1100</v>
      </c>
      <c r="H491" s="5">
        <v>1100</v>
      </c>
    </row>
    <row r="492" spans="1:8" ht="15.75">
      <c r="A492" s="7" t="s">
        <v>172</v>
      </c>
      <c r="B492" s="7" t="s">
        <v>105</v>
      </c>
      <c r="C492" s="6">
        <v>31</v>
      </c>
      <c r="D492" s="7" t="s">
        <v>28</v>
      </c>
      <c r="E492" s="7" t="s">
        <v>29</v>
      </c>
      <c r="F492" s="5">
        <v>50</v>
      </c>
      <c r="G492" s="5">
        <v>100</v>
      </c>
      <c r="H492" s="5">
        <v>100</v>
      </c>
    </row>
    <row r="493" spans="1:8" ht="15.75">
      <c r="A493" s="34" t="s">
        <v>172</v>
      </c>
      <c r="B493" s="34" t="s">
        <v>105</v>
      </c>
      <c r="C493" s="29" t="s">
        <v>95</v>
      </c>
      <c r="D493" s="57" t="s">
        <v>162</v>
      </c>
      <c r="E493" s="31" t="s">
        <v>163</v>
      </c>
      <c r="F493" s="100">
        <f>F494+F500+F498</f>
        <v>110000</v>
      </c>
      <c r="G493" s="100">
        <f>G494+G500+G498</f>
        <v>96000</v>
      </c>
      <c r="H493" s="100">
        <f>H494+H500+H498</f>
        <v>96000</v>
      </c>
    </row>
    <row r="494" spans="1:8" s="32" customFormat="1" ht="15.75">
      <c r="A494" s="34" t="s">
        <v>172</v>
      </c>
      <c r="B494" s="34" t="s">
        <v>105</v>
      </c>
      <c r="C494" s="29" t="s">
        <v>95</v>
      </c>
      <c r="D494" s="30" t="s">
        <v>49</v>
      </c>
      <c r="E494" s="31" t="s">
        <v>50</v>
      </c>
      <c r="F494" s="100">
        <f>SUM(F495:F497)</f>
        <v>79000</v>
      </c>
      <c r="G494" s="100">
        <f>SUM(G495:G497)</f>
        <v>79000</v>
      </c>
      <c r="H494" s="100">
        <f>SUM(H495:H497)</f>
        <v>79000</v>
      </c>
    </row>
    <row r="495" spans="1:8" s="32" customFormat="1" ht="15.75">
      <c r="A495" s="7" t="s">
        <v>172</v>
      </c>
      <c r="B495" s="7" t="s">
        <v>105</v>
      </c>
      <c r="C495" s="6">
        <v>31</v>
      </c>
      <c r="D495" s="7" t="s">
        <v>53</v>
      </c>
      <c r="E495" s="7" t="s">
        <v>54</v>
      </c>
      <c r="F495" s="5">
        <v>5000</v>
      </c>
      <c r="G495" s="5">
        <v>5000</v>
      </c>
      <c r="H495" s="5">
        <v>5000</v>
      </c>
    </row>
    <row r="496" spans="1:8" ht="15.75">
      <c r="A496" s="7" t="s">
        <v>172</v>
      </c>
      <c r="B496" s="7" t="s">
        <v>105</v>
      </c>
      <c r="C496" s="6">
        <v>31</v>
      </c>
      <c r="D496" s="7" t="s">
        <v>62</v>
      </c>
      <c r="E496" s="7" t="s">
        <v>63</v>
      </c>
      <c r="F496" s="5">
        <v>73000</v>
      </c>
      <c r="G496" s="5">
        <v>74000</v>
      </c>
      <c r="H496" s="5">
        <v>74000</v>
      </c>
    </row>
    <row r="497" spans="1:8" ht="15.75">
      <c r="A497" s="7" t="s">
        <v>172</v>
      </c>
      <c r="B497" s="7" t="s">
        <v>105</v>
      </c>
      <c r="C497" s="6">
        <v>31</v>
      </c>
      <c r="D497" s="7" t="s">
        <v>66</v>
      </c>
      <c r="E497" s="7" t="s">
        <v>67</v>
      </c>
      <c r="F497" s="5">
        <v>1000</v>
      </c>
      <c r="G497" s="5">
        <v>0</v>
      </c>
      <c r="H497" s="5">
        <v>0</v>
      </c>
    </row>
    <row r="498" spans="1:8" ht="15.75">
      <c r="A498" s="34" t="s">
        <v>172</v>
      </c>
      <c r="B498" s="34" t="s">
        <v>105</v>
      </c>
      <c r="C498" s="29" t="s">
        <v>95</v>
      </c>
      <c r="D498" s="30" t="s">
        <v>68</v>
      </c>
      <c r="E498" s="31" t="s">
        <v>69</v>
      </c>
      <c r="F498" s="100">
        <f>+F499</f>
        <v>25000</v>
      </c>
      <c r="G498" s="100">
        <f>+G499</f>
        <v>11000</v>
      </c>
      <c r="H498" s="100">
        <f>+H499</f>
        <v>11000</v>
      </c>
    </row>
    <row r="499" spans="1:8" ht="15.75">
      <c r="A499" s="7" t="s">
        <v>172</v>
      </c>
      <c r="B499" s="7" t="s">
        <v>105</v>
      </c>
      <c r="C499" s="6">
        <v>31</v>
      </c>
      <c r="D499" s="6">
        <v>3241</v>
      </c>
      <c r="E499" s="4" t="s">
        <v>69</v>
      </c>
      <c r="F499" s="5">
        <v>25000</v>
      </c>
      <c r="G499" s="5">
        <v>11000</v>
      </c>
      <c r="H499" s="5">
        <v>11000</v>
      </c>
    </row>
    <row r="500" spans="1:8" s="25" customFormat="1" ht="15.75">
      <c r="A500" s="34" t="s">
        <v>172</v>
      </c>
      <c r="B500" s="34" t="s">
        <v>105</v>
      </c>
      <c r="C500" s="29" t="s">
        <v>95</v>
      </c>
      <c r="D500" s="30" t="s">
        <v>70</v>
      </c>
      <c r="E500" s="31" t="s">
        <v>79</v>
      </c>
      <c r="F500" s="100">
        <f>SUM(F501:F501)</f>
        <v>6000</v>
      </c>
      <c r="G500" s="100">
        <f>SUM(G501:G501)</f>
        <v>6000</v>
      </c>
      <c r="H500" s="100">
        <f>SUM(H501:H501)</f>
        <v>6000</v>
      </c>
    </row>
    <row r="501" spans="1:8" ht="15.75">
      <c r="A501" s="7" t="s">
        <v>172</v>
      </c>
      <c r="B501" s="7" t="s">
        <v>105</v>
      </c>
      <c r="C501" s="6">
        <v>31</v>
      </c>
      <c r="D501" s="7" t="s">
        <v>73</v>
      </c>
      <c r="E501" s="7" t="s">
        <v>74</v>
      </c>
      <c r="F501" s="5">
        <v>6000</v>
      </c>
      <c r="G501" s="5">
        <v>6000</v>
      </c>
      <c r="H501" s="5">
        <v>6000</v>
      </c>
    </row>
    <row r="502" spans="1:8" ht="15.75">
      <c r="A502" s="34" t="s">
        <v>172</v>
      </c>
      <c r="B502" s="34" t="s">
        <v>105</v>
      </c>
      <c r="C502" s="29" t="s">
        <v>95</v>
      </c>
      <c r="D502" s="57" t="s">
        <v>173</v>
      </c>
      <c r="E502" s="26" t="s">
        <v>170</v>
      </c>
      <c r="F502" s="100">
        <f aca="true" t="shared" si="9" ref="F502:H503">F503</f>
        <v>10000</v>
      </c>
      <c r="G502" s="100">
        <f t="shared" si="9"/>
        <v>10000</v>
      </c>
      <c r="H502" s="100">
        <f t="shared" si="9"/>
        <v>10000</v>
      </c>
    </row>
    <row r="503" spans="1:8" ht="15.75">
      <c r="A503" s="34" t="s">
        <v>172</v>
      </c>
      <c r="B503" s="34" t="s">
        <v>105</v>
      </c>
      <c r="C503" s="29" t="s">
        <v>95</v>
      </c>
      <c r="D503" s="30" t="s">
        <v>174</v>
      </c>
      <c r="E503" s="28" t="s">
        <v>88</v>
      </c>
      <c r="F503" s="100">
        <f t="shared" si="9"/>
        <v>10000</v>
      </c>
      <c r="G503" s="100">
        <f t="shared" si="9"/>
        <v>10000</v>
      </c>
      <c r="H503" s="100">
        <f t="shared" si="9"/>
        <v>10000</v>
      </c>
    </row>
    <row r="504" spans="1:8" ht="15.75">
      <c r="A504" s="7" t="s">
        <v>172</v>
      </c>
      <c r="B504" s="7" t="s">
        <v>105</v>
      </c>
      <c r="C504" s="6">
        <v>31</v>
      </c>
      <c r="D504" s="6">
        <v>3721</v>
      </c>
      <c r="E504" s="4" t="s">
        <v>171</v>
      </c>
      <c r="F504" s="5">
        <v>10000</v>
      </c>
      <c r="G504" s="5">
        <v>10000</v>
      </c>
      <c r="H504" s="5">
        <v>10000</v>
      </c>
    </row>
    <row r="505" spans="1:8" ht="15.75">
      <c r="A505" s="34" t="s">
        <v>172</v>
      </c>
      <c r="B505" s="34" t="s">
        <v>105</v>
      </c>
      <c r="C505" s="29" t="s">
        <v>95</v>
      </c>
      <c r="D505" s="57" t="s">
        <v>166</v>
      </c>
      <c r="E505" s="31" t="s">
        <v>167</v>
      </c>
      <c r="F505" s="100">
        <f aca="true" t="shared" si="10" ref="F505:H506">F506</f>
        <v>17400</v>
      </c>
      <c r="G505" s="100">
        <f t="shared" si="10"/>
        <v>17400</v>
      </c>
      <c r="H505" s="100">
        <f t="shared" si="10"/>
        <v>17400</v>
      </c>
    </row>
    <row r="506" spans="1:8" s="25" customFormat="1" ht="15.75">
      <c r="A506" s="34" t="s">
        <v>172</v>
      </c>
      <c r="B506" s="34" t="s">
        <v>105</v>
      </c>
      <c r="C506" s="29" t="s">
        <v>95</v>
      </c>
      <c r="D506" s="30" t="s">
        <v>89</v>
      </c>
      <c r="E506" s="31" t="s">
        <v>90</v>
      </c>
      <c r="F506" s="100">
        <f t="shared" si="10"/>
        <v>17400</v>
      </c>
      <c r="G506" s="100">
        <f t="shared" si="10"/>
        <v>17400</v>
      </c>
      <c r="H506" s="100">
        <f t="shared" si="10"/>
        <v>17400</v>
      </c>
    </row>
    <row r="507" spans="1:8" ht="15.75">
      <c r="A507" s="7" t="s">
        <v>172</v>
      </c>
      <c r="B507" s="7" t="s">
        <v>105</v>
      </c>
      <c r="C507" s="6">
        <v>31</v>
      </c>
      <c r="D507" s="6">
        <v>4221</v>
      </c>
      <c r="E507" s="4" t="s">
        <v>91</v>
      </c>
      <c r="F507" s="5">
        <v>17400</v>
      </c>
      <c r="G507" s="5">
        <v>17400</v>
      </c>
      <c r="H507" s="5">
        <v>17400</v>
      </c>
    </row>
    <row r="508" spans="1:8" ht="15.75">
      <c r="A508" s="34" t="s">
        <v>172</v>
      </c>
      <c r="B508" s="34" t="s">
        <v>105</v>
      </c>
      <c r="C508" s="29" t="s">
        <v>184</v>
      </c>
      <c r="D508" s="57" t="s">
        <v>162</v>
      </c>
      <c r="E508" s="26" t="s">
        <v>163</v>
      </c>
      <c r="F508" s="100">
        <f>F509</f>
        <v>12000</v>
      </c>
      <c r="G508" s="100">
        <f>G509</f>
        <v>12000</v>
      </c>
      <c r="H508" s="100">
        <f>H509</f>
        <v>12000</v>
      </c>
    </row>
    <row r="509" spans="1:8" ht="15.75">
      <c r="A509" s="34" t="s">
        <v>172</v>
      </c>
      <c r="B509" s="34" t="s">
        <v>105</v>
      </c>
      <c r="C509" s="29" t="s">
        <v>184</v>
      </c>
      <c r="D509" s="30" t="s">
        <v>68</v>
      </c>
      <c r="E509" s="31" t="s">
        <v>69</v>
      </c>
      <c r="F509" s="100">
        <f>+F510</f>
        <v>12000</v>
      </c>
      <c r="G509" s="100">
        <f>+G510</f>
        <v>12000</v>
      </c>
      <c r="H509" s="100">
        <f>+H510</f>
        <v>12000</v>
      </c>
    </row>
    <row r="510" spans="1:25" s="1" customFormat="1" ht="15.75">
      <c r="A510" s="7" t="s">
        <v>172</v>
      </c>
      <c r="B510" s="7" t="s">
        <v>105</v>
      </c>
      <c r="C510" s="6">
        <v>52</v>
      </c>
      <c r="D510" s="7" t="s">
        <v>135</v>
      </c>
      <c r="E510" s="4" t="s">
        <v>69</v>
      </c>
      <c r="F510" s="5">
        <v>12000</v>
      </c>
      <c r="G510" s="5">
        <v>12000</v>
      </c>
      <c r="H510" s="5">
        <v>12000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s="1" customFormat="1" ht="15.75">
      <c r="A511" s="64" t="s">
        <v>172</v>
      </c>
      <c r="B511" s="15" t="s">
        <v>207</v>
      </c>
      <c r="C511" s="15"/>
      <c r="D511" s="15"/>
      <c r="E511" s="15"/>
      <c r="F511" s="99">
        <f>F512+F518+F535+F539+F545+F562</f>
        <v>600000</v>
      </c>
      <c r="G511" s="99">
        <f>G512+G518+G535+G539+G545+G562</f>
        <v>14569920</v>
      </c>
      <c r="H511" s="99">
        <f>H512+H518+H535+H539+H545+H562</f>
        <v>15300000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s="1" customFormat="1" ht="15.75">
      <c r="A512" s="37" t="s">
        <v>172</v>
      </c>
      <c r="B512" s="37" t="s">
        <v>181</v>
      </c>
      <c r="C512" s="29" t="s">
        <v>118</v>
      </c>
      <c r="D512" s="57">
        <v>31</v>
      </c>
      <c r="E512" s="31" t="s">
        <v>161</v>
      </c>
      <c r="F512" s="100">
        <f>F513+F515</f>
        <v>5283</v>
      </c>
      <c r="G512" s="100">
        <f>G513+G515</f>
        <v>128288</v>
      </c>
      <c r="H512" s="100">
        <f>H513+H515</f>
        <v>134717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s="1" customFormat="1" ht="15.75">
      <c r="A513" s="37" t="s">
        <v>172</v>
      </c>
      <c r="B513" s="37" t="s">
        <v>181</v>
      </c>
      <c r="C513" s="29" t="s">
        <v>118</v>
      </c>
      <c r="D513" s="30" t="s">
        <v>13</v>
      </c>
      <c r="E513" s="31" t="s">
        <v>14</v>
      </c>
      <c r="F513" s="100">
        <f>F514</f>
        <v>4500</v>
      </c>
      <c r="G513" s="100">
        <f>G514</f>
        <v>109274</v>
      </c>
      <c r="H513" s="100">
        <f>H514</f>
        <v>114750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s="1" customFormat="1" ht="15.75">
      <c r="A514" s="8" t="s">
        <v>172</v>
      </c>
      <c r="B514" s="8" t="s">
        <v>181</v>
      </c>
      <c r="C514" s="8" t="s">
        <v>118</v>
      </c>
      <c r="D514" s="8" t="s">
        <v>17</v>
      </c>
      <c r="E514" s="8" t="s">
        <v>18</v>
      </c>
      <c r="F514" s="5">
        <v>4500</v>
      </c>
      <c r="G514" s="5">
        <v>109274</v>
      </c>
      <c r="H514" s="5">
        <v>114750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s="1" customFormat="1" ht="15.75">
      <c r="A515" s="37" t="s">
        <v>172</v>
      </c>
      <c r="B515" s="37" t="s">
        <v>181</v>
      </c>
      <c r="C515" s="29" t="s">
        <v>118</v>
      </c>
      <c r="D515" s="30" t="s">
        <v>24</v>
      </c>
      <c r="E515" s="31" t="s">
        <v>25</v>
      </c>
      <c r="F515" s="100">
        <f>+F516+F517</f>
        <v>783</v>
      </c>
      <c r="G515" s="100">
        <f>+G516+G517</f>
        <v>19014</v>
      </c>
      <c r="H515" s="100">
        <f>+H516+H517</f>
        <v>19967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s="1" customFormat="1" ht="15.75">
      <c r="A516" s="8" t="s">
        <v>172</v>
      </c>
      <c r="B516" s="8" t="s">
        <v>181</v>
      </c>
      <c r="C516" s="8" t="s">
        <v>118</v>
      </c>
      <c r="D516" s="8" t="s">
        <v>26</v>
      </c>
      <c r="E516" s="8" t="s">
        <v>27</v>
      </c>
      <c r="F516" s="5">
        <v>702</v>
      </c>
      <c r="G516" s="5">
        <v>17047</v>
      </c>
      <c r="H516" s="5">
        <v>17901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s="1" customFormat="1" ht="15.75">
      <c r="A517" s="75" t="s">
        <v>172</v>
      </c>
      <c r="B517" s="8" t="s">
        <v>181</v>
      </c>
      <c r="C517" s="8" t="s">
        <v>118</v>
      </c>
      <c r="D517" s="8" t="s">
        <v>28</v>
      </c>
      <c r="E517" s="8" t="s">
        <v>29</v>
      </c>
      <c r="F517" s="5">
        <v>81</v>
      </c>
      <c r="G517" s="5">
        <v>1967</v>
      </c>
      <c r="H517" s="5">
        <v>2066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s="1" customFormat="1" ht="15.75">
      <c r="A518" s="37" t="s">
        <v>172</v>
      </c>
      <c r="B518" s="37" t="s">
        <v>181</v>
      </c>
      <c r="C518" s="29" t="s">
        <v>118</v>
      </c>
      <c r="D518" s="57">
        <v>32</v>
      </c>
      <c r="E518" s="31" t="s">
        <v>163</v>
      </c>
      <c r="F518" s="100">
        <f>F519+F522+F525+F533</f>
        <v>82917</v>
      </c>
      <c r="G518" s="100">
        <f>G519+G522+G525+G533</f>
        <v>2013491</v>
      </c>
      <c r="H518" s="100">
        <f>H519+H522+H525+H533</f>
        <v>2114383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s="1" customFormat="1" ht="15.75">
      <c r="A519" s="37" t="s">
        <v>172</v>
      </c>
      <c r="B519" s="37" t="s">
        <v>181</v>
      </c>
      <c r="C519" s="29" t="s">
        <v>118</v>
      </c>
      <c r="D519" s="30" t="s">
        <v>30</v>
      </c>
      <c r="E519" s="31" t="s">
        <v>31</v>
      </c>
      <c r="F519" s="100">
        <f>SUM(F520:F521)</f>
        <v>1800</v>
      </c>
      <c r="G519" s="100">
        <f>SUM(G520:G521)</f>
        <v>43711</v>
      </c>
      <c r="H519" s="100">
        <f>SUM(H520:H521)</f>
        <v>45900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s="1" customFormat="1" ht="15.75">
      <c r="A520" s="8" t="s">
        <v>172</v>
      </c>
      <c r="B520" s="8" t="s">
        <v>181</v>
      </c>
      <c r="C520" s="8" t="s">
        <v>118</v>
      </c>
      <c r="D520" s="8" t="s">
        <v>32</v>
      </c>
      <c r="E520" s="8" t="s">
        <v>33</v>
      </c>
      <c r="F520" s="5">
        <v>900</v>
      </c>
      <c r="G520" s="5">
        <v>21856</v>
      </c>
      <c r="H520" s="5">
        <v>22950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s="1" customFormat="1" ht="15.75">
      <c r="A521" s="75" t="s">
        <v>172</v>
      </c>
      <c r="B521" s="8" t="s">
        <v>181</v>
      </c>
      <c r="C521" s="8" t="s">
        <v>118</v>
      </c>
      <c r="D521" s="8" t="s">
        <v>34</v>
      </c>
      <c r="E521" s="8" t="s">
        <v>35</v>
      </c>
      <c r="F521" s="5">
        <v>900</v>
      </c>
      <c r="G521" s="5">
        <v>21855</v>
      </c>
      <c r="H521" s="5">
        <v>22950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s="1" customFormat="1" ht="15.75">
      <c r="A522" s="37" t="s">
        <v>172</v>
      </c>
      <c r="B522" s="37" t="s">
        <v>181</v>
      </c>
      <c r="C522" s="29" t="s">
        <v>118</v>
      </c>
      <c r="D522" s="30" t="s">
        <v>39</v>
      </c>
      <c r="E522" s="31" t="s">
        <v>40</v>
      </c>
      <c r="F522" s="100">
        <f>SUM(F523:F524)</f>
        <v>900</v>
      </c>
      <c r="G522" s="100">
        <f>SUM(G523:G524)</f>
        <v>21854</v>
      </c>
      <c r="H522" s="100">
        <f>SUM(H523:H524)</f>
        <v>22950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s="1" customFormat="1" ht="15.75">
      <c r="A523" s="8" t="s">
        <v>172</v>
      </c>
      <c r="B523" s="8" t="s">
        <v>181</v>
      </c>
      <c r="C523" s="8" t="s">
        <v>118</v>
      </c>
      <c r="D523" s="8" t="s">
        <v>41</v>
      </c>
      <c r="E523" s="8" t="s">
        <v>42</v>
      </c>
      <c r="F523" s="5">
        <v>450</v>
      </c>
      <c r="G523" s="5">
        <v>10927</v>
      </c>
      <c r="H523" s="5">
        <v>11475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s="1" customFormat="1" ht="15.75">
      <c r="A524" s="75" t="s">
        <v>172</v>
      </c>
      <c r="B524" s="8" t="s">
        <v>181</v>
      </c>
      <c r="C524" s="8" t="s">
        <v>118</v>
      </c>
      <c r="D524" s="8" t="s">
        <v>43</v>
      </c>
      <c r="E524" s="8" t="s">
        <v>44</v>
      </c>
      <c r="F524" s="5">
        <v>450</v>
      </c>
      <c r="G524" s="5">
        <v>10927</v>
      </c>
      <c r="H524" s="5">
        <v>11475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s="1" customFormat="1" ht="15.75">
      <c r="A525" s="37" t="s">
        <v>172</v>
      </c>
      <c r="B525" s="37" t="s">
        <v>181</v>
      </c>
      <c r="C525" s="29" t="s">
        <v>118</v>
      </c>
      <c r="D525" s="30" t="s">
        <v>49</v>
      </c>
      <c r="E525" s="31" t="s">
        <v>50</v>
      </c>
      <c r="F525" s="100">
        <f>SUM(F526:F532)</f>
        <v>78660</v>
      </c>
      <c r="G525" s="100">
        <f>SUM(G526:G532)</f>
        <v>1910117</v>
      </c>
      <c r="H525" s="100">
        <f>SUM(H526:H532)</f>
        <v>2005830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s="1" customFormat="1" ht="15.75">
      <c r="A526" s="8" t="s">
        <v>172</v>
      </c>
      <c r="B526" s="8" t="s">
        <v>181</v>
      </c>
      <c r="C526" s="8" t="s">
        <v>118</v>
      </c>
      <c r="D526" s="8" t="s">
        <v>51</v>
      </c>
      <c r="E526" s="8" t="s">
        <v>52</v>
      </c>
      <c r="F526" s="5">
        <v>180</v>
      </c>
      <c r="G526" s="5">
        <v>4371</v>
      </c>
      <c r="H526" s="5">
        <v>4590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s="1" customFormat="1" ht="15.75">
      <c r="A527" s="8" t="s">
        <v>172</v>
      </c>
      <c r="B527" s="8" t="s">
        <v>181</v>
      </c>
      <c r="C527" s="8" t="s">
        <v>118</v>
      </c>
      <c r="D527" s="8" t="s">
        <v>55</v>
      </c>
      <c r="E527" s="8" t="s">
        <v>56</v>
      </c>
      <c r="F527" s="5">
        <v>4500</v>
      </c>
      <c r="G527" s="5">
        <v>109274</v>
      </c>
      <c r="H527" s="5">
        <v>114750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s="1" customFormat="1" ht="15.75">
      <c r="A528" s="8" t="s">
        <v>172</v>
      </c>
      <c r="B528" s="8" t="s">
        <v>181</v>
      </c>
      <c r="C528" s="8" t="s">
        <v>118</v>
      </c>
      <c r="D528" s="8" t="s">
        <v>57</v>
      </c>
      <c r="E528" s="8" t="s">
        <v>58</v>
      </c>
      <c r="F528" s="5">
        <v>180</v>
      </c>
      <c r="G528" s="5">
        <v>4371</v>
      </c>
      <c r="H528" s="5">
        <v>4590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s="1" customFormat="1" ht="15.75">
      <c r="A529" s="8" t="s">
        <v>172</v>
      </c>
      <c r="B529" s="8" t="s">
        <v>181</v>
      </c>
      <c r="C529" s="8" t="s">
        <v>118</v>
      </c>
      <c r="D529" s="8">
        <v>3235</v>
      </c>
      <c r="E529" s="8" t="s">
        <v>59</v>
      </c>
      <c r="F529" s="5">
        <v>1800</v>
      </c>
      <c r="G529" s="5">
        <v>43710</v>
      </c>
      <c r="H529" s="5">
        <v>45900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s="1" customFormat="1" ht="15.75">
      <c r="A530" s="8" t="s">
        <v>172</v>
      </c>
      <c r="B530" s="8" t="s">
        <v>181</v>
      </c>
      <c r="C530" s="8" t="s">
        <v>118</v>
      </c>
      <c r="D530" s="8" t="s">
        <v>62</v>
      </c>
      <c r="E530" s="8" t="s">
        <v>63</v>
      </c>
      <c r="F530" s="5">
        <v>47700</v>
      </c>
      <c r="G530" s="5">
        <v>1158309</v>
      </c>
      <c r="H530" s="5">
        <v>1216350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s="1" customFormat="1" ht="15.75">
      <c r="A531" s="8" t="s">
        <v>172</v>
      </c>
      <c r="B531" s="8" t="s">
        <v>181</v>
      </c>
      <c r="C531" s="8" t="s">
        <v>118</v>
      </c>
      <c r="D531" s="8" t="s">
        <v>64</v>
      </c>
      <c r="E531" s="8" t="s">
        <v>65</v>
      </c>
      <c r="F531" s="5">
        <v>22500</v>
      </c>
      <c r="G531" s="5">
        <v>546372</v>
      </c>
      <c r="H531" s="5">
        <v>573750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s="1" customFormat="1" ht="15.75">
      <c r="A532" s="8" t="s">
        <v>172</v>
      </c>
      <c r="B532" s="8" t="s">
        <v>181</v>
      </c>
      <c r="C532" s="8" t="s">
        <v>118</v>
      </c>
      <c r="D532" s="8" t="s">
        <v>66</v>
      </c>
      <c r="E532" s="8" t="s">
        <v>67</v>
      </c>
      <c r="F532" s="5">
        <v>1800</v>
      </c>
      <c r="G532" s="5">
        <v>43710</v>
      </c>
      <c r="H532" s="5">
        <v>45900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s="1" customFormat="1" ht="15.75">
      <c r="A533" s="37" t="s">
        <v>172</v>
      </c>
      <c r="B533" s="37" t="s">
        <v>181</v>
      </c>
      <c r="C533" s="29" t="s">
        <v>118</v>
      </c>
      <c r="D533" s="30" t="s">
        <v>70</v>
      </c>
      <c r="E533" s="31" t="s">
        <v>79</v>
      </c>
      <c r="F533" s="100">
        <f>F534</f>
        <v>1557</v>
      </c>
      <c r="G533" s="100">
        <f>G534</f>
        <v>37809</v>
      </c>
      <c r="H533" s="100">
        <f>H534</f>
        <v>39703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s="1" customFormat="1" ht="15.75">
      <c r="A534" s="8" t="s">
        <v>172</v>
      </c>
      <c r="B534" s="8" t="s">
        <v>181</v>
      </c>
      <c r="C534" s="8" t="s">
        <v>118</v>
      </c>
      <c r="D534" s="8" t="s">
        <v>73</v>
      </c>
      <c r="E534" s="8" t="s">
        <v>74</v>
      </c>
      <c r="F534" s="5">
        <v>1557</v>
      </c>
      <c r="G534" s="5">
        <v>37809</v>
      </c>
      <c r="H534" s="5">
        <v>39703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s="1" customFormat="1" ht="15.75">
      <c r="A535" s="37" t="s">
        <v>172</v>
      </c>
      <c r="B535" s="37" t="s">
        <v>181</v>
      </c>
      <c r="C535" s="29" t="s">
        <v>118</v>
      </c>
      <c r="D535" s="57">
        <v>42</v>
      </c>
      <c r="E535" s="31" t="s">
        <v>167</v>
      </c>
      <c r="F535" s="100">
        <f>F536</f>
        <v>1800</v>
      </c>
      <c r="G535" s="100">
        <f>G536</f>
        <v>43709</v>
      </c>
      <c r="H535" s="100">
        <f>H536</f>
        <v>45900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s="1" customFormat="1" ht="15.75">
      <c r="A536" s="37" t="s">
        <v>172</v>
      </c>
      <c r="B536" s="37" t="s">
        <v>181</v>
      </c>
      <c r="C536" s="29" t="s">
        <v>118</v>
      </c>
      <c r="D536" s="30" t="s">
        <v>89</v>
      </c>
      <c r="E536" s="31" t="s">
        <v>90</v>
      </c>
      <c r="F536" s="100">
        <f>SUM(F537:F538)</f>
        <v>1800</v>
      </c>
      <c r="G536" s="100">
        <f>SUM(G537:G538)</f>
        <v>43709</v>
      </c>
      <c r="H536" s="100">
        <f>SUM(H537:H538)</f>
        <v>45900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s="1" customFormat="1" ht="15.75">
      <c r="A537" s="8" t="s">
        <v>172</v>
      </c>
      <c r="B537" s="8" t="s">
        <v>181</v>
      </c>
      <c r="C537" s="8" t="s">
        <v>118</v>
      </c>
      <c r="D537" s="8">
        <v>4221</v>
      </c>
      <c r="E537" s="8" t="s">
        <v>91</v>
      </c>
      <c r="F537" s="5">
        <v>1350</v>
      </c>
      <c r="G537" s="5">
        <v>32782</v>
      </c>
      <c r="H537" s="5">
        <v>34425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s="1" customFormat="1" ht="15.75">
      <c r="A538" s="75" t="s">
        <v>172</v>
      </c>
      <c r="B538" s="8" t="s">
        <v>181</v>
      </c>
      <c r="C538" s="8" t="s">
        <v>118</v>
      </c>
      <c r="D538" s="8">
        <v>4222</v>
      </c>
      <c r="E538" s="8" t="s">
        <v>92</v>
      </c>
      <c r="F538" s="5">
        <v>450</v>
      </c>
      <c r="G538" s="5">
        <v>10927</v>
      </c>
      <c r="H538" s="5">
        <v>11475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s="1" customFormat="1" ht="15.75">
      <c r="A539" s="37" t="s">
        <v>172</v>
      </c>
      <c r="B539" s="37" t="s">
        <v>181</v>
      </c>
      <c r="C539" s="29" t="s">
        <v>182</v>
      </c>
      <c r="D539" s="57">
        <v>31</v>
      </c>
      <c r="E539" s="31" t="s">
        <v>161</v>
      </c>
      <c r="F539" s="100">
        <f>F540+F542</f>
        <v>29937</v>
      </c>
      <c r="G539" s="100">
        <f>G540+G542</f>
        <v>726967</v>
      </c>
      <c r="H539" s="100">
        <f>H540+H542</f>
        <v>763394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s="1" customFormat="1" ht="15.75">
      <c r="A540" s="37" t="s">
        <v>172</v>
      </c>
      <c r="B540" s="37" t="s">
        <v>181</v>
      </c>
      <c r="C540" s="29" t="s">
        <v>182</v>
      </c>
      <c r="D540" s="30" t="s">
        <v>13</v>
      </c>
      <c r="E540" s="31" t="s">
        <v>14</v>
      </c>
      <c r="F540" s="100">
        <f>F541</f>
        <v>25500</v>
      </c>
      <c r="G540" s="100">
        <f>G541</f>
        <v>619222</v>
      </c>
      <c r="H540" s="100">
        <f>H541</f>
        <v>650250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s="1" customFormat="1" ht="15.75">
      <c r="A541" s="8" t="s">
        <v>172</v>
      </c>
      <c r="B541" s="8" t="s">
        <v>181</v>
      </c>
      <c r="C541" s="8" t="s">
        <v>182</v>
      </c>
      <c r="D541" s="8" t="s">
        <v>17</v>
      </c>
      <c r="E541" s="8" t="s">
        <v>18</v>
      </c>
      <c r="F541" s="5">
        <v>25500</v>
      </c>
      <c r="G541" s="5">
        <v>619222</v>
      </c>
      <c r="H541" s="5">
        <v>650250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s="1" customFormat="1" ht="15.75">
      <c r="A542" s="37" t="s">
        <v>172</v>
      </c>
      <c r="B542" s="37" t="s">
        <v>181</v>
      </c>
      <c r="C542" s="29" t="s">
        <v>182</v>
      </c>
      <c r="D542" s="30" t="s">
        <v>24</v>
      </c>
      <c r="E542" s="31" t="s">
        <v>25</v>
      </c>
      <c r="F542" s="100">
        <f>+F543+F544</f>
        <v>4437</v>
      </c>
      <c r="G542" s="100">
        <f>+G543+G544</f>
        <v>107745</v>
      </c>
      <c r="H542" s="100">
        <f>+H543+H544</f>
        <v>113144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s="1" customFormat="1" ht="15.75">
      <c r="A543" s="8" t="s">
        <v>172</v>
      </c>
      <c r="B543" s="8" t="s">
        <v>181</v>
      </c>
      <c r="C543" s="8" t="s">
        <v>182</v>
      </c>
      <c r="D543" s="8" t="s">
        <v>26</v>
      </c>
      <c r="E543" s="8" t="s">
        <v>27</v>
      </c>
      <c r="F543" s="5">
        <v>3978</v>
      </c>
      <c r="G543" s="5">
        <v>96599</v>
      </c>
      <c r="H543" s="5">
        <v>101439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s="1" customFormat="1" ht="15.75">
      <c r="A544" s="75" t="s">
        <v>172</v>
      </c>
      <c r="B544" s="8" t="s">
        <v>181</v>
      </c>
      <c r="C544" s="8" t="s">
        <v>182</v>
      </c>
      <c r="D544" s="8" t="s">
        <v>28</v>
      </c>
      <c r="E544" s="8" t="s">
        <v>29</v>
      </c>
      <c r="F544" s="5">
        <v>459</v>
      </c>
      <c r="G544" s="5">
        <v>11146</v>
      </c>
      <c r="H544" s="5">
        <v>11705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s="1" customFormat="1" ht="15.75">
      <c r="A545" s="37" t="s">
        <v>172</v>
      </c>
      <c r="B545" s="37" t="s">
        <v>181</v>
      </c>
      <c r="C545" s="29" t="s">
        <v>182</v>
      </c>
      <c r="D545" s="57">
        <v>32</v>
      </c>
      <c r="E545" s="31" t="s">
        <v>163</v>
      </c>
      <c r="F545" s="100">
        <f>F546+F549+F552+F560</f>
        <v>469863</v>
      </c>
      <c r="G545" s="100">
        <f>G546+G549+G552+G560</f>
        <v>11409777</v>
      </c>
      <c r="H545" s="100">
        <f>H546+H549+H552+H560</f>
        <v>11981506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s="1" customFormat="1" ht="15.75">
      <c r="A546" s="37" t="s">
        <v>172</v>
      </c>
      <c r="B546" s="37" t="s">
        <v>181</v>
      </c>
      <c r="C546" s="29" t="s">
        <v>182</v>
      </c>
      <c r="D546" s="30" t="s">
        <v>30</v>
      </c>
      <c r="E546" s="31" t="s">
        <v>31</v>
      </c>
      <c r="F546" s="100">
        <f>SUM(F547:F548)</f>
        <v>10200</v>
      </c>
      <c r="G546" s="100">
        <f>SUM(G547:G548)</f>
        <v>247688</v>
      </c>
      <c r="H546" s="100">
        <f>SUM(H547:H548)</f>
        <v>260100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s="1" customFormat="1" ht="15.75">
      <c r="A547" s="8" t="s">
        <v>172</v>
      </c>
      <c r="B547" s="8" t="s">
        <v>181</v>
      </c>
      <c r="C547" s="8" t="s">
        <v>182</v>
      </c>
      <c r="D547" s="8" t="s">
        <v>32</v>
      </c>
      <c r="E547" s="8" t="s">
        <v>33</v>
      </c>
      <c r="F547" s="5">
        <v>5100</v>
      </c>
      <c r="G547" s="5">
        <v>123844</v>
      </c>
      <c r="H547" s="5">
        <v>130050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s="1" customFormat="1" ht="15.75">
      <c r="A548" s="75" t="s">
        <v>172</v>
      </c>
      <c r="B548" s="8" t="s">
        <v>181</v>
      </c>
      <c r="C548" s="8" t="s">
        <v>182</v>
      </c>
      <c r="D548" s="8" t="s">
        <v>34</v>
      </c>
      <c r="E548" s="8" t="s">
        <v>35</v>
      </c>
      <c r="F548" s="5">
        <v>5100</v>
      </c>
      <c r="G548" s="5">
        <v>123844</v>
      </c>
      <c r="H548" s="5">
        <v>130050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s="1" customFormat="1" ht="15.75">
      <c r="A549" s="37" t="s">
        <v>172</v>
      </c>
      <c r="B549" s="37" t="s">
        <v>181</v>
      </c>
      <c r="C549" s="29" t="s">
        <v>182</v>
      </c>
      <c r="D549" s="30" t="s">
        <v>39</v>
      </c>
      <c r="E549" s="31" t="s">
        <v>40</v>
      </c>
      <c r="F549" s="100">
        <f>SUM(F550:F551)</f>
        <v>5100</v>
      </c>
      <c r="G549" s="100">
        <f>SUM(G550:G551)</f>
        <v>123844</v>
      </c>
      <c r="H549" s="100">
        <f>SUM(H550:H551)</f>
        <v>130050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s="1" customFormat="1" ht="15.75">
      <c r="A550" s="8" t="s">
        <v>172</v>
      </c>
      <c r="B550" s="8" t="s">
        <v>181</v>
      </c>
      <c r="C550" s="8" t="s">
        <v>182</v>
      </c>
      <c r="D550" s="8" t="s">
        <v>41</v>
      </c>
      <c r="E550" s="8" t="s">
        <v>42</v>
      </c>
      <c r="F550" s="5">
        <v>2550</v>
      </c>
      <c r="G550" s="5">
        <v>61922</v>
      </c>
      <c r="H550" s="5">
        <v>65025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s="1" customFormat="1" ht="15.75">
      <c r="A551" s="75" t="s">
        <v>172</v>
      </c>
      <c r="B551" s="8" t="s">
        <v>181</v>
      </c>
      <c r="C551" s="8" t="s">
        <v>182</v>
      </c>
      <c r="D551" s="8" t="s">
        <v>43</v>
      </c>
      <c r="E551" s="8" t="s">
        <v>44</v>
      </c>
      <c r="F551" s="5">
        <v>2550</v>
      </c>
      <c r="G551" s="5">
        <v>61922</v>
      </c>
      <c r="H551" s="5">
        <v>65025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s="1" customFormat="1" ht="15.75">
      <c r="A552" s="37" t="s">
        <v>172</v>
      </c>
      <c r="B552" s="37" t="s">
        <v>181</v>
      </c>
      <c r="C552" s="29" t="s">
        <v>182</v>
      </c>
      <c r="D552" s="30" t="s">
        <v>49</v>
      </c>
      <c r="E552" s="31" t="s">
        <v>50</v>
      </c>
      <c r="F552" s="100">
        <f>SUM(F553:F559)</f>
        <v>445740</v>
      </c>
      <c r="G552" s="100">
        <f>SUM(G553:G559)</f>
        <v>10823994</v>
      </c>
      <c r="H552" s="100">
        <f>SUM(H553:H559)</f>
        <v>11366370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s="1" customFormat="1" ht="15.75">
      <c r="A553" s="8" t="s">
        <v>172</v>
      </c>
      <c r="B553" s="8" t="s">
        <v>181</v>
      </c>
      <c r="C553" s="8" t="s">
        <v>182</v>
      </c>
      <c r="D553" s="8" t="s">
        <v>51</v>
      </c>
      <c r="E553" s="8" t="s">
        <v>52</v>
      </c>
      <c r="F553" s="5">
        <v>1020</v>
      </c>
      <c r="G553" s="5">
        <v>24768</v>
      </c>
      <c r="H553" s="5">
        <v>26010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s="1" customFormat="1" ht="15.75">
      <c r="A554" s="75" t="s">
        <v>172</v>
      </c>
      <c r="B554" s="8" t="s">
        <v>181</v>
      </c>
      <c r="C554" s="8" t="s">
        <v>182</v>
      </c>
      <c r="D554" s="8" t="s">
        <v>55</v>
      </c>
      <c r="E554" s="8" t="s">
        <v>56</v>
      </c>
      <c r="F554" s="5">
        <v>25500</v>
      </c>
      <c r="G554" s="5">
        <v>619222</v>
      </c>
      <c r="H554" s="5">
        <v>650250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s="1" customFormat="1" ht="15.75">
      <c r="A555" s="75" t="s">
        <v>172</v>
      </c>
      <c r="B555" s="8" t="s">
        <v>181</v>
      </c>
      <c r="C555" s="8" t="s">
        <v>182</v>
      </c>
      <c r="D555" s="8" t="s">
        <v>57</v>
      </c>
      <c r="E555" s="8" t="s">
        <v>58</v>
      </c>
      <c r="F555" s="5">
        <v>1020</v>
      </c>
      <c r="G555" s="5">
        <v>24769</v>
      </c>
      <c r="H555" s="5">
        <v>26010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s="1" customFormat="1" ht="15.75">
      <c r="A556" s="75" t="s">
        <v>172</v>
      </c>
      <c r="B556" s="8" t="s">
        <v>181</v>
      </c>
      <c r="C556" s="8" t="s">
        <v>182</v>
      </c>
      <c r="D556" s="8">
        <v>3235</v>
      </c>
      <c r="E556" s="8" t="s">
        <v>59</v>
      </c>
      <c r="F556" s="5">
        <v>10200</v>
      </c>
      <c r="G556" s="5">
        <v>247689</v>
      </c>
      <c r="H556" s="5">
        <v>260100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s="1" customFormat="1" ht="15.75">
      <c r="A557" s="75" t="s">
        <v>172</v>
      </c>
      <c r="B557" s="8" t="s">
        <v>181</v>
      </c>
      <c r="C557" s="8" t="s">
        <v>182</v>
      </c>
      <c r="D557" s="8" t="s">
        <v>62</v>
      </c>
      <c r="E557" s="8" t="s">
        <v>63</v>
      </c>
      <c r="F557" s="5">
        <v>270300</v>
      </c>
      <c r="G557" s="5">
        <v>6563749</v>
      </c>
      <c r="H557" s="5">
        <v>6892650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s="1" customFormat="1" ht="15.75">
      <c r="A558" s="75" t="s">
        <v>172</v>
      </c>
      <c r="B558" s="8" t="s">
        <v>181</v>
      </c>
      <c r="C558" s="8" t="s">
        <v>182</v>
      </c>
      <c r="D558" s="8" t="s">
        <v>64</v>
      </c>
      <c r="E558" s="8" t="s">
        <v>65</v>
      </c>
      <c r="F558" s="5">
        <v>127500</v>
      </c>
      <c r="G558" s="5">
        <v>3096108</v>
      </c>
      <c r="H558" s="5">
        <v>3251250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s="1" customFormat="1" ht="15.75">
      <c r="A559" s="75" t="s">
        <v>172</v>
      </c>
      <c r="B559" s="8" t="s">
        <v>181</v>
      </c>
      <c r="C559" s="8" t="s">
        <v>182</v>
      </c>
      <c r="D559" s="8" t="s">
        <v>66</v>
      </c>
      <c r="E559" s="8" t="s">
        <v>67</v>
      </c>
      <c r="F559" s="5">
        <v>10200</v>
      </c>
      <c r="G559" s="5">
        <v>247689</v>
      </c>
      <c r="H559" s="5">
        <v>260100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s="1" customFormat="1" ht="15.75">
      <c r="A560" s="37" t="s">
        <v>172</v>
      </c>
      <c r="B560" s="37" t="s">
        <v>181</v>
      </c>
      <c r="C560" s="29" t="s">
        <v>182</v>
      </c>
      <c r="D560" s="30" t="s">
        <v>70</v>
      </c>
      <c r="E560" s="31" t="s">
        <v>79</v>
      </c>
      <c r="F560" s="100">
        <f>F561</f>
        <v>8823</v>
      </c>
      <c r="G560" s="100">
        <f>G561</f>
        <v>214251</v>
      </c>
      <c r="H560" s="100">
        <f>H561</f>
        <v>224986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s="1" customFormat="1" ht="15.75">
      <c r="A561" s="8" t="s">
        <v>172</v>
      </c>
      <c r="B561" s="8" t="s">
        <v>181</v>
      </c>
      <c r="C561" s="8" t="s">
        <v>182</v>
      </c>
      <c r="D561" s="8" t="s">
        <v>73</v>
      </c>
      <c r="E561" s="8" t="s">
        <v>74</v>
      </c>
      <c r="F561" s="5">
        <v>8823</v>
      </c>
      <c r="G561" s="5">
        <v>214251</v>
      </c>
      <c r="H561" s="5">
        <v>224986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s="1" customFormat="1" ht="15.75">
      <c r="A562" s="37" t="s">
        <v>172</v>
      </c>
      <c r="B562" s="37" t="s">
        <v>181</v>
      </c>
      <c r="C562" s="29" t="s">
        <v>182</v>
      </c>
      <c r="D562" s="57">
        <v>42</v>
      </c>
      <c r="E562" s="31" t="s">
        <v>167</v>
      </c>
      <c r="F562" s="100">
        <f>F563</f>
        <v>10200</v>
      </c>
      <c r="G562" s="100">
        <f>G563</f>
        <v>247688</v>
      </c>
      <c r="H562" s="100">
        <f>H563</f>
        <v>260100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s="1" customFormat="1" ht="15.75">
      <c r="A563" s="37" t="s">
        <v>172</v>
      </c>
      <c r="B563" s="37" t="s">
        <v>181</v>
      </c>
      <c r="C563" s="29" t="s">
        <v>182</v>
      </c>
      <c r="D563" s="30" t="s">
        <v>89</v>
      </c>
      <c r="E563" s="31" t="s">
        <v>90</v>
      </c>
      <c r="F563" s="100">
        <f>SUM(F564:F565)</f>
        <v>10200</v>
      </c>
      <c r="G563" s="100">
        <f>SUM(G564:G565)</f>
        <v>247688</v>
      </c>
      <c r="H563" s="100">
        <f>SUM(H564:H565)</f>
        <v>260100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s="1" customFormat="1" ht="15.75">
      <c r="A564" s="8" t="s">
        <v>172</v>
      </c>
      <c r="B564" s="8" t="s">
        <v>181</v>
      </c>
      <c r="C564" s="8" t="s">
        <v>182</v>
      </c>
      <c r="D564" s="8">
        <v>4221</v>
      </c>
      <c r="E564" s="8" t="s">
        <v>91</v>
      </c>
      <c r="F564" s="5">
        <v>7650</v>
      </c>
      <c r="G564" s="5">
        <v>185766</v>
      </c>
      <c r="H564" s="5">
        <v>195075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s="1" customFormat="1" ht="15.75">
      <c r="A565" s="75" t="s">
        <v>172</v>
      </c>
      <c r="B565" s="8" t="s">
        <v>181</v>
      </c>
      <c r="C565" s="8" t="s">
        <v>182</v>
      </c>
      <c r="D565" s="8">
        <v>4222</v>
      </c>
      <c r="E565" s="8" t="s">
        <v>92</v>
      </c>
      <c r="F565" s="5">
        <v>2550</v>
      </c>
      <c r="G565" s="5">
        <v>61922</v>
      </c>
      <c r="H565" s="5">
        <v>65025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s="1" customFormat="1" ht="15.75">
      <c r="A566" s="64" t="s">
        <v>172</v>
      </c>
      <c r="B566" s="15" t="s">
        <v>199</v>
      </c>
      <c r="C566" s="15"/>
      <c r="D566" s="15"/>
      <c r="E566" s="15"/>
      <c r="F566" s="99">
        <f>F567+F570</f>
        <v>1510887</v>
      </c>
      <c r="G566" s="99">
        <f>G567+G570</f>
        <v>211793</v>
      </c>
      <c r="H566" s="99">
        <f>H567+H570</f>
        <v>0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s="1" customFormat="1" ht="15.75">
      <c r="A567" s="65" t="s">
        <v>172</v>
      </c>
      <c r="B567" s="37" t="s">
        <v>191</v>
      </c>
      <c r="C567" s="29" t="s">
        <v>118</v>
      </c>
      <c r="D567" s="57" t="s">
        <v>162</v>
      </c>
      <c r="E567" s="31" t="s">
        <v>163</v>
      </c>
      <c r="F567" s="100">
        <f>F568</f>
        <v>151089</v>
      </c>
      <c r="G567" s="100">
        <f>G568</f>
        <v>21179</v>
      </c>
      <c r="H567" s="100">
        <f>H568</f>
        <v>0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s="1" customFormat="1" ht="15.75">
      <c r="A568" s="65" t="s">
        <v>172</v>
      </c>
      <c r="B568" s="37" t="s">
        <v>191</v>
      </c>
      <c r="C568" s="29" t="s">
        <v>118</v>
      </c>
      <c r="D568" s="30" t="s">
        <v>49</v>
      </c>
      <c r="E568" s="31" t="s">
        <v>50</v>
      </c>
      <c r="F568" s="100">
        <f>+F569</f>
        <v>151089</v>
      </c>
      <c r="G568" s="100">
        <f>+G569</f>
        <v>21179</v>
      </c>
      <c r="H568" s="100">
        <f>+H569</f>
        <v>0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s="1" customFormat="1" ht="15.75">
      <c r="A569" s="7" t="s">
        <v>172</v>
      </c>
      <c r="B569" s="7" t="s">
        <v>191</v>
      </c>
      <c r="C569" s="6" t="s">
        <v>118</v>
      </c>
      <c r="D569" s="6" t="s">
        <v>62</v>
      </c>
      <c r="E569" s="7" t="s">
        <v>63</v>
      </c>
      <c r="F569" s="5">
        <v>151089</v>
      </c>
      <c r="G569" s="5">
        <v>21179</v>
      </c>
      <c r="H569" s="5">
        <v>0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s="1" customFormat="1" ht="15.75">
      <c r="A570" s="65" t="s">
        <v>172</v>
      </c>
      <c r="B570" s="37" t="s">
        <v>191</v>
      </c>
      <c r="C570" s="29" t="s">
        <v>119</v>
      </c>
      <c r="D570" s="57" t="s">
        <v>162</v>
      </c>
      <c r="E570" s="31" t="s">
        <v>163</v>
      </c>
      <c r="F570" s="100">
        <f>F571</f>
        <v>1359798</v>
      </c>
      <c r="G570" s="100">
        <f>G571</f>
        <v>190614</v>
      </c>
      <c r="H570" s="100">
        <f>H571</f>
        <v>0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s="1" customFormat="1" ht="15.75">
      <c r="A571" s="65" t="s">
        <v>172</v>
      </c>
      <c r="B571" s="37" t="s">
        <v>191</v>
      </c>
      <c r="C571" s="29" t="s">
        <v>119</v>
      </c>
      <c r="D571" s="30" t="s">
        <v>49</v>
      </c>
      <c r="E571" s="31" t="s">
        <v>50</v>
      </c>
      <c r="F571" s="100">
        <f>+F572</f>
        <v>1359798</v>
      </c>
      <c r="G571" s="100">
        <f>+G572</f>
        <v>190614</v>
      </c>
      <c r="H571" s="100">
        <f>+H572</f>
        <v>0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s="1" customFormat="1" ht="15.75">
      <c r="A572" s="7" t="s">
        <v>172</v>
      </c>
      <c r="B572" s="7" t="s">
        <v>191</v>
      </c>
      <c r="C572" s="6" t="s">
        <v>119</v>
      </c>
      <c r="D572" s="7" t="s">
        <v>62</v>
      </c>
      <c r="E572" s="7" t="s">
        <v>63</v>
      </c>
      <c r="F572" s="5">
        <v>1359798</v>
      </c>
      <c r="G572" s="5">
        <v>190614</v>
      </c>
      <c r="H572" s="5">
        <v>0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6:8" ht="15.75">
      <c r="F573" s="95"/>
      <c r="G573" s="95"/>
      <c r="H573" s="95"/>
    </row>
    <row r="574" spans="2:12" ht="14.25" customHeight="1">
      <c r="B574" s="81" t="s">
        <v>220</v>
      </c>
      <c r="C574" s="92"/>
      <c r="D574" s="92"/>
      <c r="E574" s="92"/>
      <c r="F574" s="83">
        <f>SUM(F575:F582)</f>
        <v>168395956</v>
      </c>
      <c r="G574" s="83">
        <f>SUM(G575:G582)</f>
        <v>230836451</v>
      </c>
      <c r="H574" s="83">
        <f>SUM(H575:H582)</f>
        <v>163676142</v>
      </c>
      <c r="I574" s="1"/>
      <c r="J574" s="1"/>
      <c r="K574" s="1"/>
      <c r="L574" s="1"/>
    </row>
    <row r="575" spans="2:11" ht="14.25" customHeight="1">
      <c r="B575" s="92"/>
      <c r="C575" s="92">
        <v>11</v>
      </c>
      <c r="D575" s="92"/>
      <c r="E575" s="92"/>
      <c r="F575" s="5">
        <v>68546789</v>
      </c>
      <c r="G575" s="5">
        <v>69067334</v>
      </c>
      <c r="H575" s="5">
        <v>67888076</v>
      </c>
      <c r="I575" s="1"/>
      <c r="J575" s="1"/>
      <c r="K575" s="1"/>
    </row>
    <row r="576" spans="2:8" ht="14.25" customHeight="1">
      <c r="B576" s="92"/>
      <c r="C576" s="92">
        <v>12</v>
      </c>
      <c r="D576" s="92"/>
      <c r="E576" s="92"/>
      <c r="F576" s="5">
        <v>13960000</v>
      </c>
      <c r="G576" s="5">
        <v>23579612</v>
      </c>
      <c r="H576" s="5">
        <v>14411400</v>
      </c>
    </row>
    <row r="577" spans="2:8" ht="14.25" customHeight="1">
      <c r="B577" s="92"/>
      <c r="C577" s="92">
        <v>31</v>
      </c>
      <c r="D577" s="92"/>
      <c r="E577" s="92"/>
      <c r="F577" s="5">
        <v>85000</v>
      </c>
      <c r="G577" s="5">
        <v>85000</v>
      </c>
      <c r="H577" s="5">
        <v>85000</v>
      </c>
    </row>
    <row r="578" spans="2:8" ht="14.25" customHeight="1">
      <c r="B578" s="92"/>
      <c r="C578" s="92">
        <v>51</v>
      </c>
      <c r="D578" s="92"/>
      <c r="E578" s="92"/>
      <c r="F578" s="5">
        <v>11869600</v>
      </c>
      <c r="G578" s="5">
        <v>11425604</v>
      </c>
      <c r="H578" s="5">
        <v>0</v>
      </c>
    </row>
    <row r="579" spans="2:8" ht="14.25" customHeight="1">
      <c r="B579" s="92"/>
      <c r="C579" s="92">
        <v>52</v>
      </c>
      <c r="D579" s="92"/>
      <c r="E579" s="92"/>
      <c r="F579" s="5">
        <v>230000</v>
      </c>
      <c r="G579" s="5">
        <v>230000</v>
      </c>
      <c r="H579" s="5">
        <v>230000</v>
      </c>
    </row>
    <row r="580" spans="2:8" ht="14.25" customHeight="1">
      <c r="B580" s="92"/>
      <c r="C580" s="92">
        <v>559</v>
      </c>
      <c r="D580" s="92"/>
      <c r="E580" s="92"/>
      <c r="F580" s="5">
        <v>2100000</v>
      </c>
      <c r="G580" s="5">
        <v>0</v>
      </c>
      <c r="H580" s="5">
        <v>0</v>
      </c>
    </row>
    <row r="581" spans="2:8" ht="14.25" customHeight="1">
      <c r="B581" s="92"/>
      <c r="C581" s="92">
        <v>561</v>
      </c>
      <c r="D581" s="92"/>
      <c r="E581" s="92"/>
      <c r="F581" s="5">
        <v>13132500</v>
      </c>
      <c r="G581" s="5">
        <v>57642750</v>
      </c>
      <c r="H581" s="5">
        <v>52728333</v>
      </c>
    </row>
    <row r="582" spans="2:8" ht="14.25" customHeight="1">
      <c r="B582" s="92"/>
      <c r="C582" s="92">
        <v>563</v>
      </c>
      <c r="D582" s="92"/>
      <c r="E582" s="92"/>
      <c r="F582" s="5">
        <v>58472067</v>
      </c>
      <c r="G582" s="5">
        <v>68806151</v>
      </c>
      <c r="H582" s="5">
        <v>28333333</v>
      </c>
    </row>
    <row r="583" spans="2:8" ht="14.25" customHeight="1">
      <c r="B583" s="81" t="s">
        <v>231</v>
      </c>
      <c r="C583" s="92"/>
      <c r="D583" s="92"/>
      <c r="E583" s="92"/>
      <c r="F583" s="83">
        <f>SUM(F584:F587)</f>
        <v>295165055</v>
      </c>
      <c r="G583" s="83">
        <f>SUM(G584:G587)</f>
        <v>295398585</v>
      </c>
      <c r="H583" s="83">
        <f>SUM(H584:H587)</f>
        <v>295261363</v>
      </c>
    </row>
    <row r="584" spans="2:8" ht="14.25" customHeight="1">
      <c r="B584" s="92"/>
      <c r="C584" s="92">
        <v>11</v>
      </c>
      <c r="D584" s="92"/>
      <c r="E584" s="92"/>
      <c r="F584" s="5">
        <v>286841355</v>
      </c>
      <c r="G584" s="5">
        <v>287081355</v>
      </c>
      <c r="H584" s="5">
        <v>287581355</v>
      </c>
    </row>
    <row r="585" spans="2:8" ht="14.25" customHeight="1">
      <c r="B585" s="92"/>
      <c r="C585" s="92">
        <v>31</v>
      </c>
      <c r="D585" s="92"/>
      <c r="E585" s="92"/>
      <c r="F585" s="5">
        <v>694900</v>
      </c>
      <c r="G585" s="5">
        <v>695515</v>
      </c>
      <c r="H585" s="5">
        <v>695530</v>
      </c>
    </row>
    <row r="586" spans="2:8" ht="14.25" customHeight="1">
      <c r="B586" s="92"/>
      <c r="C586" s="92">
        <v>43</v>
      </c>
      <c r="D586" s="92"/>
      <c r="E586" s="92"/>
      <c r="F586" s="5">
        <v>5841642</v>
      </c>
      <c r="G586" s="5">
        <v>5808360</v>
      </c>
      <c r="H586" s="5">
        <v>5330880</v>
      </c>
    </row>
    <row r="587" spans="2:8" ht="14.25" customHeight="1">
      <c r="B587" s="92"/>
      <c r="C587" s="92">
        <v>52</v>
      </c>
      <c r="D587" s="92"/>
      <c r="E587" s="92"/>
      <c r="F587" s="5">
        <v>1787158</v>
      </c>
      <c r="G587" s="5">
        <v>1813355</v>
      </c>
      <c r="H587" s="5">
        <v>1653598</v>
      </c>
    </row>
    <row r="588" spans="2:8" ht="14.25" customHeight="1">
      <c r="B588" s="81" t="s">
        <v>234</v>
      </c>
      <c r="C588" s="92"/>
      <c r="D588" s="92"/>
      <c r="E588" s="92"/>
      <c r="F588" s="83">
        <f>SUM(F589:F594)</f>
        <v>6819867</v>
      </c>
      <c r="G588" s="83">
        <f>SUM(G589:G594)</f>
        <v>19607203</v>
      </c>
      <c r="H588" s="83">
        <f>SUM(H589:H594)</f>
        <v>20246669</v>
      </c>
    </row>
    <row r="589" spans="2:8" ht="14.25" customHeight="1">
      <c r="B589" s="92"/>
      <c r="C589" s="92">
        <v>11</v>
      </c>
      <c r="D589" s="92"/>
      <c r="E589" s="92"/>
      <c r="F589" s="5">
        <v>4556980</v>
      </c>
      <c r="G589" s="5">
        <v>4686890</v>
      </c>
      <c r="H589" s="5">
        <v>4808069</v>
      </c>
    </row>
    <row r="590" spans="2:8" ht="14.25" customHeight="1">
      <c r="B590" s="92"/>
      <c r="C590" s="92">
        <v>12</v>
      </c>
      <c r="D590" s="92"/>
      <c r="E590" s="92"/>
      <c r="F590" s="5">
        <v>241089</v>
      </c>
      <c r="G590" s="5">
        <v>2206667</v>
      </c>
      <c r="H590" s="5">
        <v>2295000</v>
      </c>
    </row>
    <row r="591" spans="2:8" ht="14.25" customHeight="1">
      <c r="B591" s="92"/>
      <c r="C591" s="92">
        <v>31</v>
      </c>
      <c r="D591" s="92"/>
      <c r="E591" s="92"/>
      <c r="F591" s="5">
        <v>140000</v>
      </c>
      <c r="G591" s="5">
        <v>126600</v>
      </c>
      <c r="H591" s="5">
        <v>126600</v>
      </c>
    </row>
    <row r="592" spans="2:8" ht="14.25" customHeight="1">
      <c r="B592" s="92"/>
      <c r="C592" s="92">
        <v>51</v>
      </c>
      <c r="D592" s="92"/>
      <c r="E592" s="92"/>
      <c r="F592" s="5">
        <v>1359798</v>
      </c>
      <c r="G592" s="5">
        <v>190614</v>
      </c>
      <c r="H592" s="5">
        <v>0</v>
      </c>
    </row>
    <row r="593" spans="2:8" ht="14.25" customHeight="1">
      <c r="B593" s="92"/>
      <c r="C593" s="92">
        <v>52</v>
      </c>
      <c r="D593" s="92"/>
      <c r="E593" s="92"/>
      <c r="F593" s="5">
        <v>12000</v>
      </c>
      <c r="G593" s="5">
        <v>12000</v>
      </c>
      <c r="H593" s="5">
        <v>12000</v>
      </c>
    </row>
    <row r="594" spans="2:8" ht="14.25" customHeight="1">
      <c r="B594" s="93"/>
      <c r="C594" s="93">
        <v>561</v>
      </c>
      <c r="D594" s="93"/>
      <c r="E594" s="93"/>
      <c r="F594" s="84">
        <v>510000</v>
      </c>
      <c r="G594" s="84">
        <v>12384432</v>
      </c>
      <c r="H594" s="84">
        <v>13005000</v>
      </c>
    </row>
    <row r="595" spans="2:8" ht="14.25" customHeight="1">
      <c r="B595" s="81" t="s">
        <v>240</v>
      </c>
      <c r="C595" s="92"/>
      <c r="D595" s="92"/>
      <c r="E595" s="92"/>
      <c r="F595" s="83">
        <f>SUM(F596:F604)</f>
        <v>470380878</v>
      </c>
      <c r="G595" s="83">
        <f>SUM(G596:G604)</f>
        <v>545842239</v>
      </c>
      <c r="H595" s="83">
        <f>SUM(H596:H604)</f>
        <v>479184174</v>
      </c>
    </row>
    <row r="596" spans="2:8" ht="14.25" customHeight="1">
      <c r="B596" s="92"/>
      <c r="C596" s="92">
        <v>11</v>
      </c>
      <c r="D596" s="92"/>
      <c r="E596" s="92"/>
      <c r="F596" s="5">
        <f>F575+F584+F589</f>
        <v>359945124</v>
      </c>
      <c r="G596" s="5">
        <f>G575+G584+G589</f>
        <v>360835579</v>
      </c>
      <c r="H596" s="5">
        <f>H575+H584+H589</f>
        <v>360277500</v>
      </c>
    </row>
    <row r="597" spans="2:8" ht="14.25" customHeight="1">
      <c r="B597" s="92"/>
      <c r="C597" s="92">
        <v>12</v>
      </c>
      <c r="D597" s="92"/>
      <c r="E597" s="92"/>
      <c r="F597" s="5">
        <f>F576+F590</f>
        <v>14201089</v>
      </c>
      <c r="G597" s="5">
        <f>G576+G590</f>
        <v>25786279</v>
      </c>
      <c r="H597" s="5">
        <f>H576+H590</f>
        <v>16706400</v>
      </c>
    </row>
    <row r="598" spans="2:8" ht="14.25" customHeight="1">
      <c r="B598" s="92"/>
      <c r="C598" s="92">
        <v>31</v>
      </c>
      <c r="D598" s="92"/>
      <c r="E598" s="92"/>
      <c r="F598" s="5">
        <f>F577+F585+F591</f>
        <v>919900</v>
      </c>
      <c r="G598" s="5">
        <f>G577+G585+G591</f>
        <v>907115</v>
      </c>
      <c r="H598" s="5">
        <f>H577+H585+H591</f>
        <v>907130</v>
      </c>
    </row>
    <row r="599" spans="2:8" ht="14.25" customHeight="1">
      <c r="B599" s="92"/>
      <c r="C599" s="92">
        <v>43</v>
      </c>
      <c r="D599" s="92"/>
      <c r="E599" s="92"/>
      <c r="F599" s="5">
        <f>F586</f>
        <v>5841642</v>
      </c>
      <c r="G599" s="5">
        <f>G586</f>
        <v>5808360</v>
      </c>
      <c r="H599" s="5">
        <f>H586</f>
        <v>5330880</v>
      </c>
    </row>
    <row r="600" spans="2:8" ht="14.25" customHeight="1">
      <c r="B600" s="92"/>
      <c r="C600" s="92">
        <v>51</v>
      </c>
      <c r="D600" s="92"/>
      <c r="E600" s="92"/>
      <c r="F600" s="5">
        <f>F578+F592</f>
        <v>13229398</v>
      </c>
      <c r="G600" s="5">
        <f>G578+G592</f>
        <v>11616218</v>
      </c>
      <c r="H600" s="5">
        <f>H578+H592</f>
        <v>0</v>
      </c>
    </row>
    <row r="601" spans="2:8" ht="14.25" customHeight="1">
      <c r="B601" s="92"/>
      <c r="C601" s="92">
        <v>52</v>
      </c>
      <c r="D601" s="92"/>
      <c r="E601" s="92"/>
      <c r="F601" s="5">
        <f>F579+F593+F587</f>
        <v>2029158</v>
      </c>
      <c r="G601" s="5">
        <f>G579+G593+G587</f>
        <v>2055355</v>
      </c>
      <c r="H601" s="5">
        <f>H579+H593+H587</f>
        <v>1895598</v>
      </c>
    </row>
    <row r="602" spans="2:8" ht="14.25" customHeight="1">
      <c r="B602" s="92"/>
      <c r="C602" s="92">
        <v>559</v>
      </c>
      <c r="D602" s="92"/>
      <c r="E602" s="92"/>
      <c r="F602" s="5">
        <f>F580</f>
        <v>2100000</v>
      </c>
      <c r="G602" s="5">
        <f>G580</f>
        <v>0</v>
      </c>
      <c r="H602" s="5">
        <f>H580</f>
        <v>0</v>
      </c>
    </row>
    <row r="603" spans="2:8" ht="14.25" customHeight="1">
      <c r="B603" s="92"/>
      <c r="C603" s="92">
        <v>561</v>
      </c>
      <c r="D603" s="92"/>
      <c r="E603" s="92"/>
      <c r="F603" s="5">
        <f>F581+F594</f>
        <v>13642500</v>
      </c>
      <c r="G603" s="5">
        <f>G581+G594</f>
        <v>70027182</v>
      </c>
      <c r="H603" s="5">
        <f>H581+H594</f>
        <v>65733333</v>
      </c>
    </row>
    <row r="604" spans="2:8" ht="15.75">
      <c r="B604" s="92"/>
      <c r="C604" s="92">
        <v>563</v>
      </c>
      <c r="D604" s="92"/>
      <c r="E604" s="92"/>
      <c r="F604" s="5">
        <f>F582</f>
        <v>58472067</v>
      </c>
      <c r="G604" s="5">
        <f>G582</f>
        <v>68806151</v>
      </c>
      <c r="H604" s="5">
        <f>H582</f>
        <v>28333333</v>
      </c>
    </row>
    <row r="607" spans="2:12" ht="25.5" customHeight="1">
      <c r="B607" s="81" t="s">
        <v>220</v>
      </c>
      <c r="C607" s="81"/>
      <c r="D607" s="81"/>
      <c r="E607" s="81"/>
      <c r="F607" s="83">
        <f>SUM(F608:F619)</f>
        <v>168395956</v>
      </c>
      <c r="G607" s="83">
        <f>SUM(G608:G619)</f>
        <v>230836451</v>
      </c>
      <c r="H607" s="83">
        <f>SUM(H608:H619)</f>
        <v>163676142</v>
      </c>
      <c r="J607" s="1"/>
      <c r="K607" s="1"/>
      <c r="L607" s="1"/>
    </row>
    <row r="608" spans="2:8" ht="15.75">
      <c r="B608" s="77" t="s">
        <v>221</v>
      </c>
      <c r="C608" s="101">
        <v>6711</v>
      </c>
      <c r="D608" s="102"/>
      <c r="E608" s="77" t="s">
        <v>222</v>
      </c>
      <c r="F608" s="5">
        <v>78761672</v>
      </c>
      <c r="G608" s="5">
        <v>88369399</v>
      </c>
      <c r="H608" s="5">
        <v>80273376</v>
      </c>
    </row>
    <row r="609" spans="2:8" ht="15.75">
      <c r="B609" s="77" t="s">
        <v>221</v>
      </c>
      <c r="C609" s="101">
        <v>6712</v>
      </c>
      <c r="D609" s="102"/>
      <c r="E609" s="77" t="s">
        <v>223</v>
      </c>
      <c r="F609" s="5">
        <v>3745117</v>
      </c>
      <c r="G609" s="5">
        <v>4277547</v>
      </c>
      <c r="H609" s="5">
        <v>2026100</v>
      </c>
    </row>
    <row r="610" spans="2:8" ht="15.75">
      <c r="B610" s="77">
        <v>31</v>
      </c>
      <c r="C610" s="101">
        <v>66151</v>
      </c>
      <c r="D610" s="102"/>
      <c r="E610" s="77" t="s">
        <v>224</v>
      </c>
      <c r="F610" s="5">
        <v>85000</v>
      </c>
      <c r="G610" s="5">
        <v>85000</v>
      </c>
      <c r="H610" s="5">
        <v>85000</v>
      </c>
    </row>
    <row r="611" spans="2:8" ht="15.75">
      <c r="B611" s="77">
        <v>51</v>
      </c>
      <c r="C611" s="101">
        <v>632311500</v>
      </c>
      <c r="D611" s="102"/>
      <c r="E611" s="77" t="s">
        <v>225</v>
      </c>
      <c r="F611" s="5">
        <v>11869600</v>
      </c>
      <c r="G611" s="5">
        <v>11425604</v>
      </c>
      <c r="H611" s="5">
        <v>0</v>
      </c>
    </row>
    <row r="612" spans="2:8" ht="15.75">
      <c r="B612" s="77">
        <v>51</v>
      </c>
      <c r="C612" s="101">
        <v>632411500</v>
      </c>
      <c r="D612" s="102"/>
      <c r="E612" s="77" t="s">
        <v>226</v>
      </c>
      <c r="F612" s="5">
        <v>0</v>
      </c>
      <c r="G612" s="5">
        <v>0</v>
      </c>
      <c r="H612" s="5">
        <v>0</v>
      </c>
    </row>
    <row r="613" spans="2:8" ht="15.75">
      <c r="B613" s="77">
        <v>52</v>
      </c>
      <c r="C613" s="101">
        <v>633140000</v>
      </c>
      <c r="D613" s="102"/>
      <c r="E613" s="77" t="s">
        <v>227</v>
      </c>
      <c r="F613" s="5">
        <v>115000</v>
      </c>
      <c r="G613" s="5">
        <v>115000</v>
      </c>
      <c r="H613" s="5">
        <v>115000</v>
      </c>
    </row>
    <row r="614" spans="2:8" ht="15.75">
      <c r="B614" s="77">
        <v>52</v>
      </c>
      <c r="C614" s="101">
        <v>63414</v>
      </c>
      <c r="D614" s="102"/>
      <c r="E614" s="77" t="s">
        <v>228</v>
      </c>
      <c r="F614" s="5">
        <v>115000</v>
      </c>
      <c r="G614" s="5">
        <v>115000</v>
      </c>
      <c r="H614" s="5">
        <v>115000</v>
      </c>
    </row>
    <row r="615" spans="2:8" ht="15.75">
      <c r="B615" s="77">
        <v>559</v>
      </c>
      <c r="C615" s="101">
        <v>632310559</v>
      </c>
      <c r="D615" s="102"/>
      <c r="E615" s="77" t="s">
        <v>236</v>
      </c>
      <c r="F615" s="5">
        <v>2100000</v>
      </c>
      <c r="G615" s="5">
        <v>0</v>
      </c>
      <c r="H615" s="5">
        <v>0</v>
      </c>
    </row>
    <row r="616" spans="2:8" ht="15.75">
      <c r="B616" s="77">
        <v>561</v>
      </c>
      <c r="C616" s="101">
        <v>632310561</v>
      </c>
      <c r="D616" s="102"/>
      <c r="E616" s="77" t="s">
        <v>229</v>
      </c>
      <c r="F616" s="5">
        <v>12869849</v>
      </c>
      <c r="G616" s="5">
        <v>56489895</v>
      </c>
      <c r="H616" s="5">
        <v>51673766</v>
      </c>
    </row>
    <row r="617" spans="2:8" ht="15.75">
      <c r="B617" s="77">
        <v>561</v>
      </c>
      <c r="C617" s="101">
        <v>632410561</v>
      </c>
      <c r="D617" s="102"/>
      <c r="E617" s="77" t="s">
        <v>230</v>
      </c>
      <c r="F617" s="5">
        <v>262651</v>
      </c>
      <c r="G617" s="5">
        <v>1152855</v>
      </c>
      <c r="H617" s="5">
        <v>1054567</v>
      </c>
    </row>
    <row r="618" spans="2:8" ht="15.75">
      <c r="B618" s="77">
        <v>563</v>
      </c>
      <c r="C618" s="101">
        <v>632310563</v>
      </c>
      <c r="D618" s="102"/>
      <c r="E618" s="77" t="s">
        <v>237</v>
      </c>
      <c r="F618" s="5">
        <v>40345726</v>
      </c>
      <c r="G618" s="5">
        <v>47476244</v>
      </c>
      <c r="H618" s="5">
        <v>19550000</v>
      </c>
    </row>
    <row r="619" spans="2:8" ht="15.75">
      <c r="B619" s="77">
        <v>563</v>
      </c>
      <c r="C619" s="101">
        <v>632410563</v>
      </c>
      <c r="D619" s="102"/>
      <c r="E619" s="77" t="s">
        <v>238</v>
      </c>
      <c r="F619" s="5">
        <v>18126341</v>
      </c>
      <c r="G619" s="5">
        <v>21329907</v>
      </c>
      <c r="H619" s="5">
        <v>8783333</v>
      </c>
    </row>
    <row r="620" spans="2:8" ht="25.5" customHeight="1">
      <c r="B620" s="81" t="s">
        <v>231</v>
      </c>
      <c r="C620" s="81"/>
      <c r="D620" s="81"/>
      <c r="E620" s="81"/>
      <c r="F620" s="83">
        <f>SUM(F621:F627)</f>
        <v>295165055</v>
      </c>
      <c r="G620" s="83">
        <f>SUM(G621:G627)</f>
        <v>295398585</v>
      </c>
      <c r="H620" s="83">
        <f>SUM(H621:H627)</f>
        <v>295261363</v>
      </c>
    </row>
    <row r="621" spans="2:9" ht="15.75">
      <c r="B621" s="77">
        <v>11</v>
      </c>
      <c r="C621" s="101">
        <v>6711</v>
      </c>
      <c r="D621" s="102"/>
      <c r="E621" s="77" t="s">
        <v>222</v>
      </c>
      <c r="F621" s="5">
        <v>285174595</v>
      </c>
      <c r="G621" s="5">
        <v>285620304</v>
      </c>
      <c r="H621" s="5">
        <v>286156178</v>
      </c>
      <c r="I621" s="1"/>
    </row>
    <row r="622" spans="2:8" ht="15.75">
      <c r="B622" s="77">
        <v>11</v>
      </c>
      <c r="C622" s="101">
        <v>6712</v>
      </c>
      <c r="D622" s="102"/>
      <c r="E622" s="77" t="s">
        <v>223</v>
      </c>
      <c r="F622" s="5">
        <v>1666760</v>
      </c>
      <c r="G622" s="5">
        <v>1461051</v>
      </c>
      <c r="H622" s="5">
        <v>1425177</v>
      </c>
    </row>
    <row r="623" spans="2:8" ht="15.75">
      <c r="B623" s="77">
        <v>31</v>
      </c>
      <c r="C623" s="101">
        <v>66142</v>
      </c>
      <c r="D623" s="102"/>
      <c r="E623" s="77" t="s">
        <v>232</v>
      </c>
      <c r="F623" s="5">
        <v>129400</v>
      </c>
      <c r="G623" s="5">
        <v>132000</v>
      </c>
      <c r="H623" s="5">
        <v>132000</v>
      </c>
    </row>
    <row r="624" spans="2:8" ht="15.75">
      <c r="B624" s="77">
        <v>31</v>
      </c>
      <c r="C624" s="101">
        <v>66151</v>
      </c>
      <c r="D624" s="102"/>
      <c r="E624" s="77" t="s">
        <v>224</v>
      </c>
      <c r="F624" s="5">
        <v>565500</v>
      </c>
      <c r="G624" s="5">
        <v>563515</v>
      </c>
      <c r="H624" s="5">
        <v>563530</v>
      </c>
    </row>
    <row r="625" spans="2:12" ht="15.75">
      <c r="B625" s="77">
        <v>43</v>
      </c>
      <c r="C625" s="101">
        <v>65218</v>
      </c>
      <c r="D625" s="102"/>
      <c r="E625" s="77" t="s">
        <v>233</v>
      </c>
      <c r="F625" s="5">
        <v>5133642</v>
      </c>
      <c r="G625" s="5">
        <v>5089289</v>
      </c>
      <c r="H625" s="5">
        <v>4719739</v>
      </c>
      <c r="J625" s="1"/>
      <c r="K625" s="1"/>
      <c r="L625" s="1"/>
    </row>
    <row r="626" spans="2:8" ht="15.75">
      <c r="B626" s="77">
        <v>43</v>
      </c>
      <c r="C626" s="101">
        <v>65268</v>
      </c>
      <c r="D626" s="102"/>
      <c r="E626" s="77" t="s">
        <v>239</v>
      </c>
      <c r="F626" s="5">
        <v>708000</v>
      </c>
      <c r="G626" s="5">
        <v>719071</v>
      </c>
      <c r="H626" s="5">
        <v>611141</v>
      </c>
    </row>
    <row r="627" spans="2:8" ht="15.75">
      <c r="B627" s="77">
        <v>52</v>
      </c>
      <c r="C627" s="101">
        <v>63414</v>
      </c>
      <c r="D627" s="102"/>
      <c r="E627" s="77" t="s">
        <v>228</v>
      </c>
      <c r="F627" s="5">
        <v>1787158</v>
      </c>
      <c r="G627" s="5">
        <v>1813355</v>
      </c>
      <c r="H627" s="5">
        <v>1653598</v>
      </c>
    </row>
    <row r="628" spans="2:8" ht="25.5" customHeight="1">
      <c r="B628" s="81" t="s">
        <v>234</v>
      </c>
      <c r="C628" s="81"/>
      <c r="D628" s="81"/>
      <c r="E628" s="81"/>
      <c r="F628" s="83">
        <f>SUM(F629:F635)</f>
        <v>6819867</v>
      </c>
      <c r="G628" s="83">
        <f>SUM(G629:G635)</f>
        <v>19607203</v>
      </c>
      <c r="H628" s="83">
        <f>SUM(H629:H635)</f>
        <v>20246669</v>
      </c>
    </row>
    <row r="629" spans="2:8" ht="15.75">
      <c r="B629" s="77" t="s">
        <v>221</v>
      </c>
      <c r="C629" s="101">
        <v>6711</v>
      </c>
      <c r="D629" s="102"/>
      <c r="E629" s="77" t="s">
        <v>222</v>
      </c>
      <c r="F629" s="5">
        <v>4733769</v>
      </c>
      <c r="G629" s="5">
        <v>6678348</v>
      </c>
      <c r="H629" s="5">
        <v>6885669</v>
      </c>
    </row>
    <row r="630" spans="2:8" ht="15.75">
      <c r="B630" s="77" t="s">
        <v>221</v>
      </c>
      <c r="C630" s="101">
        <v>6712</v>
      </c>
      <c r="D630" s="102"/>
      <c r="E630" s="77" t="s">
        <v>223</v>
      </c>
      <c r="F630" s="5">
        <v>64300</v>
      </c>
      <c r="G630" s="5">
        <v>215209</v>
      </c>
      <c r="H630" s="5">
        <v>217400</v>
      </c>
    </row>
    <row r="631" spans="2:8" ht="15.75">
      <c r="B631" s="77">
        <v>31</v>
      </c>
      <c r="C631" s="101">
        <v>66151</v>
      </c>
      <c r="D631" s="102"/>
      <c r="E631" s="77" t="s">
        <v>224</v>
      </c>
      <c r="F631" s="5">
        <v>140000</v>
      </c>
      <c r="G631" s="5">
        <v>126600</v>
      </c>
      <c r="H631" s="5">
        <v>126600</v>
      </c>
    </row>
    <row r="632" spans="2:8" ht="15.75">
      <c r="B632" s="77">
        <v>51</v>
      </c>
      <c r="C632" s="101">
        <v>632311500</v>
      </c>
      <c r="D632" s="102"/>
      <c r="E632" s="77" t="s">
        <v>225</v>
      </c>
      <c r="F632" s="5">
        <v>1359798</v>
      </c>
      <c r="G632" s="5">
        <v>190614</v>
      </c>
      <c r="H632" s="5">
        <v>0</v>
      </c>
    </row>
    <row r="633" spans="2:8" ht="15.75">
      <c r="B633" s="77">
        <v>52</v>
      </c>
      <c r="C633" s="101">
        <v>63414</v>
      </c>
      <c r="D633" s="102"/>
      <c r="E633" s="77" t="s">
        <v>228</v>
      </c>
      <c r="F633" s="5">
        <v>12000</v>
      </c>
      <c r="G633" s="5">
        <v>12000</v>
      </c>
      <c r="H633" s="5">
        <v>12000</v>
      </c>
    </row>
    <row r="634" spans="2:8" ht="15.75">
      <c r="B634" s="77">
        <v>561</v>
      </c>
      <c r="C634" s="101">
        <v>632310561</v>
      </c>
      <c r="D634" s="102"/>
      <c r="E634" s="77" t="s">
        <v>229</v>
      </c>
      <c r="F634" s="5">
        <v>499800</v>
      </c>
      <c r="G634" s="5">
        <v>12136744</v>
      </c>
      <c r="H634" s="5">
        <v>12744900</v>
      </c>
    </row>
    <row r="635" spans="2:8" ht="16.5" thickBot="1">
      <c r="B635" s="82">
        <v>561</v>
      </c>
      <c r="C635" s="103">
        <v>632410561</v>
      </c>
      <c r="D635" s="104"/>
      <c r="E635" s="82" t="s">
        <v>230</v>
      </c>
      <c r="F635" s="84">
        <v>10200</v>
      </c>
      <c r="G635" s="84">
        <v>247688</v>
      </c>
      <c r="H635" s="84">
        <v>260100</v>
      </c>
    </row>
    <row r="636" spans="2:8" ht="25.5" customHeight="1" thickTop="1">
      <c r="B636" s="85" t="s">
        <v>235</v>
      </c>
      <c r="C636" s="86"/>
      <c r="D636" s="86"/>
      <c r="E636" s="86"/>
      <c r="F636" s="87">
        <f>SUM(F637:F651)</f>
        <v>470380878</v>
      </c>
      <c r="G636" s="87">
        <f>SUM(G637:G651)</f>
        <v>545842239</v>
      </c>
      <c r="H636" s="88">
        <f>SUM(H637:H651)</f>
        <v>479184174</v>
      </c>
    </row>
    <row r="637" spans="2:12" ht="15.75">
      <c r="B637" s="96" t="s">
        <v>221</v>
      </c>
      <c r="C637" s="101">
        <v>6711</v>
      </c>
      <c r="D637" s="102"/>
      <c r="E637" s="77" t="s">
        <v>222</v>
      </c>
      <c r="F637" s="5">
        <f aca="true" t="shared" si="11" ref="F637:H638">F608+F621+F629</f>
        <v>368670036</v>
      </c>
      <c r="G637" s="5">
        <f t="shared" si="11"/>
        <v>380668051</v>
      </c>
      <c r="H637" s="89">
        <f t="shared" si="11"/>
        <v>373315223</v>
      </c>
      <c r="J637" s="1"/>
      <c r="K637" s="1"/>
      <c r="L637" s="1"/>
    </row>
    <row r="638" spans="2:12" ht="15.75">
      <c r="B638" s="96" t="s">
        <v>221</v>
      </c>
      <c r="C638" s="101">
        <v>6712</v>
      </c>
      <c r="D638" s="102"/>
      <c r="E638" s="77" t="s">
        <v>223</v>
      </c>
      <c r="F638" s="5">
        <f t="shared" si="11"/>
        <v>5476177</v>
      </c>
      <c r="G638" s="5">
        <f t="shared" si="11"/>
        <v>5953807</v>
      </c>
      <c r="H638" s="89">
        <f t="shared" si="11"/>
        <v>3668677</v>
      </c>
      <c r="J638" s="1"/>
      <c r="K638" s="1"/>
      <c r="L638" s="1"/>
    </row>
    <row r="639" spans="2:8" ht="15.75">
      <c r="B639" s="96">
        <v>31</v>
      </c>
      <c r="C639" s="101">
        <v>66142</v>
      </c>
      <c r="D639" s="102"/>
      <c r="E639" s="77" t="s">
        <v>232</v>
      </c>
      <c r="F639" s="5">
        <f>F623</f>
        <v>129400</v>
      </c>
      <c r="G639" s="5">
        <f>G623</f>
        <v>132000</v>
      </c>
      <c r="H639" s="89">
        <f>H623</f>
        <v>132000</v>
      </c>
    </row>
    <row r="640" spans="2:8" ht="15.75">
      <c r="B640" s="96">
        <v>31</v>
      </c>
      <c r="C640" s="101">
        <v>66151</v>
      </c>
      <c r="D640" s="102"/>
      <c r="E640" s="77" t="s">
        <v>224</v>
      </c>
      <c r="F640" s="5">
        <f>F610+F624+F631</f>
        <v>790500</v>
      </c>
      <c r="G640" s="5">
        <f>G610+G624+G631</f>
        <v>775115</v>
      </c>
      <c r="H640" s="89">
        <f>H610+H624+H631</f>
        <v>775130</v>
      </c>
    </row>
    <row r="641" spans="2:8" ht="15.75">
      <c r="B641" s="96">
        <v>43</v>
      </c>
      <c r="C641" s="101">
        <v>65218</v>
      </c>
      <c r="D641" s="102"/>
      <c r="E641" s="77" t="s">
        <v>233</v>
      </c>
      <c r="F641" s="5">
        <f aca="true" t="shared" si="12" ref="F641:H642">F625</f>
        <v>5133642</v>
      </c>
      <c r="G641" s="5">
        <f t="shared" si="12"/>
        <v>5089289</v>
      </c>
      <c r="H641" s="89">
        <f t="shared" si="12"/>
        <v>4719739</v>
      </c>
    </row>
    <row r="642" spans="2:8" ht="15.75">
      <c r="B642" s="96">
        <v>43</v>
      </c>
      <c r="C642" s="101">
        <v>65268</v>
      </c>
      <c r="D642" s="102"/>
      <c r="E642" s="77" t="s">
        <v>239</v>
      </c>
      <c r="F642" s="5">
        <f t="shared" si="12"/>
        <v>708000</v>
      </c>
      <c r="G642" s="5">
        <f t="shared" si="12"/>
        <v>719071</v>
      </c>
      <c r="H642" s="89">
        <f t="shared" si="12"/>
        <v>611141</v>
      </c>
    </row>
    <row r="643" spans="2:8" ht="15.75">
      <c r="B643" s="96">
        <v>51</v>
      </c>
      <c r="C643" s="101">
        <v>632311500</v>
      </c>
      <c r="D643" s="102"/>
      <c r="E643" s="77" t="s">
        <v>225</v>
      </c>
      <c r="F643" s="5">
        <f>F611+F632</f>
        <v>13229398</v>
      </c>
      <c r="G643" s="5">
        <f>G611+G632</f>
        <v>11616218</v>
      </c>
      <c r="H643" s="89">
        <f>H611+H632</f>
        <v>0</v>
      </c>
    </row>
    <row r="644" spans="2:8" ht="15.75">
      <c r="B644" s="96">
        <v>51</v>
      </c>
      <c r="C644" s="101">
        <v>632411500</v>
      </c>
      <c r="D644" s="102"/>
      <c r="E644" s="77" t="s">
        <v>226</v>
      </c>
      <c r="F644" s="5">
        <f aca="true" t="shared" si="13" ref="F644:H645">F612</f>
        <v>0</v>
      </c>
      <c r="G644" s="5">
        <f t="shared" si="13"/>
        <v>0</v>
      </c>
      <c r="H644" s="89">
        <f t="shared" si="13"/>
        <v>0</v>
      </c>
    </row>
    <row r="645" spans="2:8" ht="15.75">
      <c r="B645" s="96">
        <v>52</v>
      </c>
      <c r="C645" s="101">
        <v>633140000</v>
      </c>
      <c r="D645" s="102"/>
      <c r="E645" s="77" t="s">
        <v>227</v>
      </c>
      <c r="F645" s="5">
        <f t="shared" si="13"/>
        <v>115000</v>
      </c>
      <c r="G645" s="5">
        <f t="shared" si="13"/>
        <v>115000</v>
      </c>
      <c r="H645" s="89">
        <f t="shared" si="13"/>
        <v>115000</v>
      </c>
    </row>
    <row r="646" spans="2:8" ht="15.75">
      <c r="B646" s="96">
        <v>52</v>
      </c>
      <c r="C646" s="101">
        <v>63414</v>
      </c>
      <c r="D646" s="102"/>
      <c r="E646" s="77" t="s">
        <v>228</v>
      </c>
      <c r="F646" s="5">
        <f>F614+F627+F633</f>
        <v>1914158</v>
      </c>
      <c r="G646" s="5">
        <f>G614+G627+G633</f>
        <v>1940355</v>
      </c>
      <c r="H646" s="89">
        <f>H614+H627+H633</f>
        <v>1780598</v>
      </c>
    </row>
    <row r="647" spans="2:8" ht="15.75">
      <c r="B647" s="96">
        <v>559</v>
      </c>
      <c r="C647" s="101">
        <v>632310559</v>
      </c>
      <c r="D647" s="102"/>
      <c r="E647" s="77" t="s">
        <v>236</v>
      </c>
      <c r="F647" s="5">
        <f>F615</f>
        <v>2100000</v>
      </c>
      <c r="G647" s="5">
        <f>G615</f>
        <v>0</v>
      </c>
      <c r="H647" s="89">
        <f>H615</f>
        <v>0</v>
      </c>
    </row>
    <row r="648" spans="2:8" ht="15.75">
      <c r="B648" s="96">
        <v>561</v>
      </c>
      <c r="C648" s="101">
        <v>632310561</v>
      </c>
      <c r="D648" s="102"/>
      <c r="E648" s="77" t="s">
        <v>229</v>
      </c>
      <c r="F648" s="5">
        <f aca="true" t="shared" si="14" ref="F648:H649">F616+F634</f>
        <v>13369649</v>
      </c>
      <c r="G648" s="5">
        <f t="shared" si="14"/>
        <v>68626639</v>
      </c>
      <c r="H648" s="89">
        <f t="shared" si="14"/>
        <v>64418666</v>
      </c>
    </row>
    <row r="649" spans="2:8" ht="15.75">
      <c r="B649" s="96">
        <v>561</v>
      </c>
      <c r="C649" s="101">
        <v>632410561</v>
      </c>
      <c r="D649" s="102"/>
      <c r="E649" s="77" t="s">
        <v>230</v>
      </c>
      <c r="F649" s="5">
        <f t="shared" si="14"/>
        <v>272851</v>
      </c>
      <c r="G649" s="5">
        <f t="shared" si="14"/>
        <v>1400543</v>
      </c>
      <c r="H649" s="89">
        <f t="shared" si="14"/>
        <v>1314667</v>
      </c>
    </row>
    <row r="650" spans="2:8" ht="15.75">
      <c r="B650" s="96">
        <v>561</v>
      </c>
      <c r="C650" s="101">
        <v>632310563</v>
      </c>
      <c r="D650" s="102"/>
      <c r="E650" s="77" t="s">
        <v>237</v>
      </c>
      <c r="F650" s="5">
        <f aca="true" t="shared" si="15" ref="F650:H651">F618</f>
        <v>40345726</v>
      </c>
      <c r="G650" s="5">
        <f t="shared" si="15"/>
        <v>47476244</v>
      </c>
      <c r="H650" s="89">
        <f t="shared" si="15"/>
        <v>19550000</v>
      </c>
    </row>
    <row r="651" spans="2:8" ht="16.5" thickBot="1">
      <c r="B651" s="97">
        <v>561</v>
      </c>
      <c r="C651" s="103">
        <v>632410563</v>
      </c>
      <c r="D651" s="104"/>
      <c r="E651" s="80" t="s">
        <v>238</v>
      </c>
      <c r="F651" s="90">
        <f t="shared" si="15"/>
        <v>18126341</v>
      </c>
      <c r="G651" s="90">
        <f t="shared" si="15"/>
        <v>21329907</v>
      </c>
      <c r="H651" s="91">
        <f t="shared" si="15"/>
        <v>8783333</v>
      </c>
    </row>
    <row r="652" spans="2:5" ht="16.5" thickTop="1">
      <c r="B652" s="78"/>
      <c r="C652" s="79"/>
      <c r="D652" s="79"/>
      <c r="E652" s="79"/>
    </row>
    <row r="653" spans="5:8" ht="15.75">
      <c r="E653" s="107" t="s">
        <v>213</v>
      </c>
      <c r="F653" s="108"/>
      <c r="G653" s="108"/>
      <c r="H653" s="108"/>
    </row>
    <row r="655" spans="5:8" ht="15.75">
      <c r="E655" s="107" t="s">
        <v>214</v>
      </c>
      <c r="F655" s="108"/>
      <c r="G655" s="108"/>
      <c r="H655" s="108"/>
    </row>
  </sheetData>
  <sheetProtection/>
  <autoFilter ref="A6:H603"/>
  <mergeCells count="44">
    <mergeCell ref="B4:H4"/>
    <mergeCell ref="E653:H653"/>
    <mergeCell ref="E655:H655"/>
    <mergeCell ref="C651:D651"/>
    <mergeCell ref="C650:D650"/>
    <mergeCell ref="C649:D649"/>
    <mergeCell ref="C648:D648"/>
    <mergeCell ref="C647:D647"/>
    <mergeCell ref="C646:D646"/>
    <mergeCell ref="C645:D645"/>
    <mergeCell ref="C644:D644"/>
    <mergeCell ref="C643:D643"/>
    <mergeCell ref="C642:D642"/>
    <mergeCell ref="C641:D641"/>
    <mergeCell ref="C640:D640"/>
    <mergeCell ref="C639:D639"/>
    <mergeCell ref="C638:D638"/>
    <mergeCell ref="C637:D637"/>
    <mergeCell ref="C635:D635"/>
    <mergeCell ref="C634:D634"/>
    <mergeCell ref="C633:D633"/>
    <mergeCell ref="C632:D632"/>
    <mergeCell ref="C631:D631"/>
    <mergeCell ref="C630:D630"/>
    <mergeCell ref="C629:D629"/>
    <mergeCell ref="C621:D621"/>
    <mergeCell ref="C622:D622"/>
    <mergeCell ref="C623:D623"/>
    <mergeCell ref="C624:D624"/>
    <mergeCell ref="C625:D625"/>
    <mergeCell ref="C626:D626"/>
    <mergeCell ref="C627:D627"/>
    <mergeCell ref="C619:D619"/>
    <mergeCell ref="C618:D618"/>
    <mergeCell ref="C617:D617"/>
    <mergeCell ref="C616:D616"/>
    <mergeCell ref="C615:D615"/>
    <mergeCell ref="C614:D614"/>
    <mergeCell ref="C613:D613"/>
    <mergeCell ref="C612:D612"/>
    <mergeCell ref="C611:D611"/>
    <mergeCell ref="C610:D610"/>
    <mergeCell ref="C609:D609"/>
    <mergeCell ref="C608:D608"/>
  </mergeCells>
  <conditionalFormatting sqref="F319:H320">
    <cfRule type="cellIs" priority="1" dxfId="1" operator="lessThan" stopIfTrue="1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proračuna</dc:title>
  <dc:subject/>
  <dc:creator>scolic</dc:creator>
  <cp:keywords/>
  <dc:description/>
  <cp:lastModifiedBy>Suzana Grizelj</cp:lastModifiedBy>
  <cp:lastPrinted>2016-12-03T14:48:17Z</cp:lastPrinted>
  <dcterms:created xsi:type="dcterms:W3CDTF">2012-02-04T18:05:37Z</dcterms:created>
  <dcterms:modified xsi:type="dcterms:W3CDTF">2016-12-30T07:44:33Z</dcterms:modified>
  <cp:category/>
  <cp:version/>
  <cp:contentType/>
  <cp:contentStatus/>
</cp:coreProperties>
</file>